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asem\Desktop\ENVI\OSAT CMRT\Y2024\"/>
    </mc:Choice>
  </mc:AlternateContent>
  <xr:revisionPtr revIDLastSave="0" documentId="13_ncr:1_{4F551EA2-5DB1-4429-A4C5-425EF9C9C36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6" i="5"/>
  <c r="G7" i="5"/>
  <c r="G8" i="5"/>
  <c r="G9" i="5"/>
  <c r="G10" i="5"/>
  <c r="G11" i="5"/>
  <c r="G12" i="5"/>
  <c r="G13" i="5"/>
  <c r="G14" i="5"/>
  <c r="G15" i="5"/>
  <c r="G16" i="5"/>
  <c r="G17" i="5"/>
  <c r="G18" i="5"/>
  <c r="G19" i="5"/>
  <c r="G20" i="5"/>
  <c r="G21" i="5"/>
  <c r="G22" i="5"/>
  <c r="G23" i="5"/>
  <c r="G24" i="5"/>
  <c r="G25" i="5"/>
  <c r="G26" i="5"/>
  <c r="G27" i="5"/>
  <c r="G28" i="5"/>
  <c r="G29" i="5"/>
  <c r="G30" i="5"/>
  <c r="G32"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R251" i="5"/>
  <c r="R231" i="5"/>
  <c r="H229" i="5"/>
  <c r="H220" i="5"/>
  <c r="F219" i="5"/>
  <c r="R217" i="5"/>
  <c r="H216" i="5"/>
  <c r="H212" i="5"/>
  <c r="X211" i="5"/>
  <c r="X208" i="5"/>
  <c r="R203" i="5"/>
  <c r="I200" i="5"/>
  <c r="X188" i="5"/>
  <c r="J185" i="5"/>
  <c r="I184" i="5"/>
  <c r="R183" i="5"/>
  <c r="H177" i="5"/>
  <c r="I172" i="5"/>
  <c r="I169" i="5"/>
  <c r="I168" i="5"/>
  <c r="J165" i="5"/>
  <c r="H164" i="5"/>
  <c r="I160" i="5"/>
  <c r="I156" i="5"/>
  <c r="R155" i="5"/>
  <c r="I152" i="5"/>
  <c r="R151" i="5"/>
  <c r="X148" i="5"/>
  <c r="F143" i="5"/>
  <c r="I140" i="5"/>
  <c r="R139" i="5"/>
  <c r="I136" i="5"/>
  <c r="R135" i="5"/>
  <c r="I132" i="5"/>
  <c r="I128" i="5"/>
  <c r="X122" i="5"/>
  <c r="I121" i="5"/>
  <c r="R12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5"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7"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H74" i="5"/>
  <c r="X74" i="5"/>
  <c r="I762" i="5"/>
  <c r="I2156" i="5"/>
  <c r="R69" i="5"/>
  <c r="I105"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H41" i="5"/>
  <c r="AB253" i="5"/>
  <c r="AB1163" i="5"/>
  <c r="AB1247" i="5"/>
  <c r="AB1271" i="5"/>
  <c r="AB1278" i="5"/>
  <c r="AB1315" i="5"/>
  <c r="AB1330" i="5"/>
  <c r="F1385" i="5"/>
  <c r="H1417" i="5"/>
  <c r="R1486" i="5"/>
  <c r="I1591" i="5"/>
  <c r="AB1913" i="5"/>
  <c r="F2070" i="5"/>
  <c r="AB2123" i="5"/>
  <c r="AB2271" i="5"/>
  <c r="H1248" i="5"/>
  <c r="H1441" i="5"/>
  <c r="X2340" i="5"/>
  <c r="I41"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4" i="5"/>
  <c r="F94" i="5"/>
  <c r="I94" i="5"/>
  <c r="R778" i="5"/>
  <c r="I778" i="5"/>
  <c r="X778" i="5"/>
  <c r="H62" i="5"/>
  <c r="I62"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AB29" i="5"/>
  <c r="I53" i="5"/>
  <c r="AB125"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4" i="5"/>
  <c r="S611" i="5"/>
  <c r="S748" i="5"/>
  <c r="S792" i="5"/>
  <c r="S836" i="5"/>
  <c r="S845" i="5"/>
  <c r="S913" i="5"/>
  <c r="S996" i="5"/>
  <c r="S1010" i="5"/>
  <c r="S1109" i="5"/>
  <c r="S1159" i="5"/>
  <c r="J1271" i="5"/>
  <c r="I1271" i="5"/>
  <c r="S1308" i="5"/>
  <c r="S1865" i="5"/>
  <c r="I2023" i="5"/>
  <c r="H2023" i="5"/>
  <c r="S2267" i="5"/>
  <c r="X2387" i="5"/>
  <c r="AB23" i="5"/>
  <c r="H57" i="5"/>
  <c r="R74" i="5"/>
  <c r="AB101"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37" i="5"/>
  <c r="I73" i="5"/>
  <c r="X168"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7" i="5"/>
  <c r="AB105"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8" i="5"/>
  <c r="X233"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H24" i="5"/>
  <c r="F24" i="5"/>
  <c r="X24" i="5"/>
  <c r="R96" i="5"/>
  <c r="X96" i="5"/>
  <c r="H78" i="5"/>
  <c r="F78" i="5"/>
  <c r="X78" i="5"/>
  <c r="I78" i="5"/>
  <c r="H46" i="5"/>
  <c r="X46" i="5"/>
  <c r="F46" i="5"/>
  <c r="AB893" i="5"/>
  <c r="S893" i="5"/>
  <c r="AB1861" i="5"/>
  <c r="S1861" i="5"/>
  <c r="R53" i="5"/>
  <c r="R73" i="5"/>
  <c r="I89" i="5"/>
  <c r="H122" i="5"/>
  <c r="I122" i="5"/>
  <c r="R187" i="5"/>
  <c r="AB208" i="5"/>
  <c r="R223" i="5"/>
  <c r="F223" i="5"/>
  <c r="X223" i="5"/>
  <c r="F307" i="5"/>
  <c r="F355" i="5"/>
  <c r="R461" i="5"/>
  <c r="F584" i="5"/>
  <c r="I712" i="5"/>
  <c r="J712" i="5"/>
  <c r="S736" i="5"/>
  <c r="R93" i="5"/>
  <c r="H93" i="5"/>
  <c r="AB168" i="5"/>
  <c r="X450" i="5"/>
  <c r="H450" i="5"/>
  <c r="F450" i="5"/>
  <c r="S1495" i="5"/>
  <c r="X25" i="5"/>
  <c r="I58" i="5"/>
  <c r="X62" i="5"/>
  <c r="I125" i="5"/>
  <c r="H125" i="5"/>
  <c r="H145" i="5"/>
  <c r="I145" i="5"/>
  <c r="F145" i="5"/>
  <c r="R235" i="5"/>
  <c r="F235" i="5"/>
  <c r="X235" i="5"/>
  <c r="J260" i="5"/>
  <c r="AB260" i="5"/>
  <c r="AB296" i="5"/>
  <c r="F449" i="5"/>
  <c r="R451" i="5"/>
  <c r="J451" i="5"/>
  <c r="H451" i="5"/>
  <c r="F451" i="5"/>
  <c r="H106" i="5"/>
  <c r="I106" i="5"/>
  <c r="X106" i="5"/>
  <c r="R124" i="5"/>
  <c r="AB1445" i="5"/>
  <c r="S1445" i="5"/>
  <c r="F42" i="5"/>
  <c r="R21" i="5"/>
  <c r="F62" i="5"/>
  <c r="I69" i="5"/>
  <c r="H86" i="5"/>
  <c r="R89" i="5"/>
  <c r="AB113" i="5"/>
  <c r="R122" i="5"/>
  <c r="H165" i="5"/>
  <c r="R165" i="5"/>
  <c r="H185" i="5"/>
  <c r="X185" i="5"/>
  <c r="R185" i="5"/>
  <c r="I185" i="5"/>
  <c r="I273" i="5"/>
  <c r="F273" i="5"/>
  <c r="I359" i="5"/>
  <c r="J359" i="5"/>
  <c r="H359" i="5"/>
  <c r="F359" i="5"/>
  <c r="I477" i="5"/>
  <c r="H477" i="5"/>
  <c r="X477" i="5"/>
  <c r="F572" i="5"/>
  <c r="S639" i="5"/>
  <c r="R58" i="5"/>
  <c r="H110" i="5"/>
  <c r="R110" i="5"/>
  <c r="H169" i="5"/>
  <c r="R169" i="5"/>
  <c r="J169" i="5"/>
  <c r="I192" i="5"/>
  <c r="X466" i="5"/>
  <c r="F466" i="5"/>
  <c r="R560" i="5"/>
  <c r="I1846" i="5"/>
  <c r="H1846" i="5"/>
  <c r="H114" i="5"/>
  <c r="AB164" i="5"/>
  <c r="I196" i="5"/>
  <c r="H196" i="5"/>
  <c r="R199" i="5"/>
  <c r="R243" i="5"/>
  <c r="I459" i="5"/>
  <c r="F459" i="5"/>
  <c r="J550" i="5"/>
  <c r="H550" i="5"/>
  <c r="AB176" i="5"/>
  <c r="R297" i="5"/>
  <c r="J297" i="5"/>
  <c r="X390" i="5"/>
  <c r="I390" i="5"/>
  <c r="H390" i="5"/>
  <c r="AB109" i="5"/>
  <c r="R29" i="5"/>
  <c r="H70" i="5"/>
  <c r="H73" i="5"/>
  <c r="I85" i="5"/>
  <c r="F102" i="5"/>
  <c r="R106"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X614" i="5"/>
  <c r="R614" i="5"/>
  <c r="S637" i="5"/>
  <c r="S647" i="5"/>
  <c r="R683" i="5"/>
  <c r="H683" i="5"/>
  <c r="S731" i="5"/>
  <c r="F766" i="5"/>
  <c r="X766" i="5"/>
  <c r="F784" i="5"/>
  <c r="X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121"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60" i="5"/>
  <c r="I60" i="5"/>
  <c r="X60" i="5"/>
  <c r="R72" i="5"/>
  <c r="X72" i="5"/>
  <c r="I72" i="5"/>
  <c r="F108" i="5"/>
  <c r="R108" i="5"/>
  <c r="R131" i="5"/>
  <c r="F131" i="5"/>
  <c r="F167" i="5"/>
  <c r="R167" i="5"/>
  <c r="X167" i="5"/>
  <c r="H193" i="5"/>
  <c r="F193" i="5"/>
  <c r="X193" i="5"/>
  <c r="R193" i="5"/>
  <c r="I193" i="5"/>
  <c r="J193" i="5"/>
  <c r="H66" i="5"/>
  <c r="R66" i="5"/>
  <c r="X66" i="5"/>
  <c r="I66" i="5"/>
  <c r="F66" i="5"/>
  <c r="H18" i="5"/>
  <c r="R18" i="5"/>
  <c r="X18" i="5"/>
  <c r="H34" i="5"/>
  <c r="X34" i="5"/>
  <c r="R34" i="5"/>
  <c r="I34" i="5"/>
  <c r="F34" i="5"/>
  <c r="H137" i="5"/>
  <c r="R137" i="5"/>
  <c r="J137" i="5"/>
  <c r="I137" i="5"/>
  <c r="X137" i="5"/>
  <c r="F137" i="5"/>
  <c r="X191" i="5"/>
  <c r="F191" i="5"/>
  <c r="H225" i="5"/>
  <c r="X225" i="5"/>
  <c r="R225" i="5"/>
  <c r="F225" i="5"/>
  <c r="J225" i="5"/>
  <c r="I225" i="5"/>
  <c r="R40" i="5"/>
  <c r="X40" i="5"/>
  <c r="I40" i="5"/>
  <c r="H141" i="5"/>
  <c r="R141" i="5"/>
  <c r="J141" i="5"/>
  <c r="F141" i="5"/>
  <c r="I141" i="5"/>
  <c r="X141" i="5"/>
  <c r="F175" i="5"/>
  <c r="X175" i="5"/>
  <c r="R175" i="5"/>
  <c r="H181" i="5"/>
  <c r="F181" i="5"/>
  <c r="X181" i="5"/>
  <c r="I181" i="5"/>
  <c r="R181" i="5"/>
  <c r="J181" i="5"/>
  <c r="R239" i="5"/>
  <c r="F239" i="5"/>
  <c r="H245" i="5"/>
  <c r="I245" i="5"/>
  <c r="X245" i="5"/>
  <c r="F245" i="5"/>
  <c r="R245" i="5"/>
  <c r="J245" i="5"/>
  <c r="H257" i="5"/>
  <c r="X257" i="5"/>
  <c r="R257" i="5"/>
  <c r="J257" i="5"/>
  <c r="I257" i="5"/>
  <c r="F257" i="5"/>
  <c r="F171" i="5"/>
  <c r="R171" i="5"/>
  <c r="R92" i="5"/>
  <c r="I92" i="5"/>
  <c r="X92" i="5"/>
  <c r="H98" i="5"/>
  <c r="R98" i="5"/>
  <c r="X98" i="5"/>
  <c r="I98" i="5"/>
  <c r="F98" i="5"/>
  <c r="H133" i="5"/>
  <c r="F133" i="5"/>
  <c r="R133" i="5"/>
  <c r="J133" i="5"/>
  <c r="I133" i="5"/>
  <c r="X133" i="5"/>
  <c r="H157" i="5"/>
  <c r="X157" i="5"/>
  <c r="R157" i="5"/>
  <c r="J157" i="5"/>
  <c r="I157" i="5"/>
  <c r="F157" i="5"/>
  <c r="I371" i="5"/>
  <c r="R371" i="5"/>
  <c r="J371" i="5"/>
  <c r="H371" i="5"/>
  <c r="F371" i="5"/>
  <c r="H26" i="5"/>
  <c r="X26" i="5"/>
  <c r="R26" i="5"/>
  <c r="H82" i="5"/>
  <c r="R82" i="5"/>
  <c r="I82" i="5"/>
  <c r="F82" i="5"/>
  <c r="X82" i="5"/>
  <c r="H50" i="5"/>
  <c r="R50" i="5"/>
  <c r="X50" i="5"/>
  <c r="I50" i="5"/>
  <c r="F50" i="5"/>
  <c r="R76" i="5"/>
  <c r="I76" i="5"/>
  <c r="X76" i="5"/>
  <c r="R88" i="5"/>
  <c r="X88" i="5"/>
  <c r="I88" i="5"/>
  <c r="X127" i="5"/>
  <c r="F127" i="5"/>
  <c r="H197" i="5"/>
  <c r="R197" i="5"/>
  <c r="J197" i="5"/>
  <c r="I197" i="5"/>
  <c r="F197" i="5"/>
  <c r="X197" i="5"/>
  <c r="H129" i="5"/>
  <c r="F129" i="5"/>
  <c r="X129" i="5"/>
  <c r="I129" i="5"/>
  <c r="R129" i="5"/>
  <c r="H20" i="5"/>
  <c r="R56" i="5"/>
  <c r="X56" i="5"/>
  <c r="I56" i="5"/>
  <c r="F104" i="5"/>
  <c r="R104" i="5"/>
  <c r="X104" i="5"/>
  <c r="H118" i="5"/>
  <c r="F118" i="5"/>
  <c r="I118" i="5"/>
  <c r="X118" i="5"/>
  <c r="R118" i="5"/>
  <c r="R195" i="5"/>
  <c r="F195" i="5"/>
  <c r="H221" i="5"/>
  <c r="R221" i="5"/>
  <c r="J221" i="5"/>
  <c r="F221" i="5"/>
  <c r="I221" i="5"/>
  <c r="X221" i="5"/>
  <c r="R227" i="5"/>
  <c r="F227" i="5"/>
  <c r="X227" i="5"/>
  <c r="R335" i="5"/>
  <c r="J335" i="5"/>
  <c r="H335" i="5"/>
  <c r="F335" i="5"/>
  <c r="X335" i="5"/>
  <c r="H30" i="5"/>
  <c r="X30" i="5"/>
  <c r="I30" i="5"/>
  <c r="F30" i="5"/>
  <c r="F112" i="5"/>
  <c r="X112" i="5"/>
  <c r="R112" i="5"/>
  <c r="H153" i="5"/>
  <c r="R153" i="5"/>
  <c r="J153" i="5"/>
  <c r="I153" i="5"/>
  <c r="X153" i="5"/>
  <c r="F153" i="5"/>
  <c r="H201" i="5"/>
  <c r="R201" i="5"/>
  <c r="J201" i="5"/>
  <c r="I201" i="5"/>
  <c r="X201" i="5"/>
  <c r="F201" i="5"/>
  <c r="R247" i="5"/>
  <c r="F247" i="5"/>
  <c r="I36" i="5"/>
  <c r="R38" i="5"/>
  <c r="I52" i="5"/>
  <c r="R54" i="5"/>
  <c r="I68" i="5"/>
  <c r="I84"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I24" i="5"/>
  <c r="I31" i="5"/>
  <c r="I46" i="5"/>
  <c r="H77"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R41" i="5"/>
  <c r="H45" i="5"/>
  <c r="H61" i="5"/>
  <c r="X44" i="5"/>
  <c r="X54" i="5"/>
  <c r="I61" i="5"/>
  <c r="I77" i="5"/>
  <c r="I93" i="5"/>
  <c r="AB117" i="5"/>
  <c r="AB128" i="5"/>
  <c r="H140" i="5"/>
  <c r="J145"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7" i="5"/>
  <c r="X22" i="5"/>
  <c r="AB25" i="5"/>
  <c r="X38" i="5"/>
  <c r="I45" i="5"/>
  <c r="AB21" i="5"/>
  <c r="F22" i="5"/>
  <c r="I23" i="5"/>
  <c r="R24" i="5"/>
  <c r="H33" i="5"/>
  <c r="F38" i="5"/>
  <c r="I44" i="5"/>
  <c r="R46" i="5"/>
  <c r="H49" i="5"/>
  <c r="F54" i="5"/>
  <c r="R62" i="5"/>
  <c r="H65" i="5"/>
  <c r="R78" i="5"/>
  <c r="H81" i="5"/>
  <c r="R94" i="5"/>
  <c r="H97" i="5"/>
  <c r="AB107" i="5"/>
  <c r="X110" i="5"/>
  <c r="AB123" i="5"/>
  <c r="AB126" i="5"/>
  <c r="X135" i="5"/>
  <c r="AB144" i="5"/>
  <c r="R145" i="5"/>
  <c r="X164"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I97" i="5"/>
  <c r="F110" i="5"/>
  <c r="AB132" i="5"/>
  <c r="F135" i="5"/>
  <c r="F139" i="5"/>
  <c r="AB140" i="5"/>
  <c r="X143" i="5"/>
  <c r="X159"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32" i="5"/>
  <c r="I33" i="5"/>
  <c r="X48" i="5"/>
  <c r="I49" i="5"/>
  <c r="X64" i="5"/>
  <c r="I65" i="5"/>
  <c r="X80" i="5"/>
  <c r="I81" i="5"/>
  <c r="I22" i="5"/>
  <c r="I32" i="5"/>
  <c r="I38" i="5"/>
  <c r="I48" i="5"/>
  <c r="I54" i="5"/>
  <c r="F58" i="5"/>
  <c r="I64" i="5"/>
  <c r="F74" i="5"/>
  <c r="I80" i="5"/>
  <c r="I96" i="5"/>
  <c r="F100" i="5"/>
  <c r="F106" i="5"/>
  <c r="X109" i="5"/>
  <c r="F122" i="5"/>
  <c r="AB136" i="5"/>
  <c r="AB152" i="5"/>
  <c r="AB156" i="5"/>
  <c r="F159" i="5"/>
  <c r="F163" i="5"/>
  <c r="F169" i="5"/>
  <c r="I177" i="5"/>
  <c r="F185" i="5"/>
  <c r="AB200" i="5"/>
  <c r="AB221" i="5"/>
  <c r="I229" i="5"/>
  <c r="AB236" i="5"/>
  <c r="X243" i="5"/>
  <c r="AB244"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X724" i="5"/>
  <c r="I740" i="5"/>
  <c r="F740" i="5"/>
  <c r="X740" i="5"/>
  <c r="AB320" i="5"/>
  <c r="AB31" i="5"/>
  <c r="X52" i="5"/>
  <c r="X68" i="5"/>
  <c r="X84" i="5"/>
  <c r="X94" i="5"/>
  <c r="R100" i="5"/>
  <c r="H109" i="5"/>
  <c r="I110"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22" i="5"/>
  <c r="X27" i="5"/>
  <c r="AB114" i="5"/>
  <c r="F144" i="5"/>
  <c r="R144" i="5"/>
  <c r="J144" i="5"/>
  <c r="J147" i="5"/>
  <c r="I147" i="5"/>
  <c r="H147" i="5"/>
  <c r="AB177" i="5"/>
  <c r="AB199" i="5"/>
  <c r="H232" i="5"/>
  <c r="F232" i="5"/>
  <c r="R232" i="5"/>
  <c r="J232" i="5"/>
  <c r="I232" i="5"/>
  <c r="H252" i="5"/>
  <c r="F252" i="5"/>
  <c r="X252" i="5"/>
  <c r="R252" i="5"/>
  <c r="J252" i="5"/>
  <c r="I252" i="5"/>
  <c r="H284" i="5"/>
  <c r="F284" i="5"/>
  <c r="X284" i="5"/>
  <c r="R284" i="5"/>
  <c r="J284" i="5"/>
  <c r="I284" i="5"/>
  <c r="AB318" i="5"/>
  <c r="AB410" i="5"/>
  <c r="AB104" i="5"/>
  <c r="F113" i="5"/>
  <c r="R113" i="5"/>
  <c r="I116" i="5"/>
  <c r="H116" i="5"/>
  <c r="AB135" i="5"/>
  <c r="AB145" i="5"/>
  <c r="AB167" i="5"/>
  <c r="F176" i="5"/>
  <c r="R176" i="5"/>
  <c r="J176" i="5"/>
  <c r="J179" i="5"/>
  <c r="I179" i="5"/>
  <c r="H179" i="5"/>
  <c r="J207" i="5"/>
  <c r="I207" i="5"/>
  <c r="H207" i="5"/>
  <c r="AB238" i="5"/>
  <c r="H268" i="5"/>
  <c r="F268" i="5"/>
  <c r="X268" i="5"/>
  <c r="R268" i="5"/>
  <c r="J268" i="5"/>
  <c r="I268" i="5"/>
  <c r="R309" i="5"/>
  <c r="H309" i="5"/>
  <c r="I309" i="5"/>
  <c r="F309" i="5"/>
  <c r="J309" i="5"/>
  <c r="R5" i="5"/>
  <c r="H6" i="5"/>
  <c r="I18" i="5"/>
  <c r="AB19" i="5"/>
  <c r="R20" i="5"/>
  <c r="H21" i="5"/>
  <c r="I26" i="5"/>
  <c r="AB27" i="5"/>
  <c r="R28" i="5"/>
  <c r="H29" i="5"/>
  <c r="F32" i="5"/>
  <c r="F33" i="5"/>
  <c r="AB33" i="5"/>
  <c r="I35" i="5"/>
  <c r="F36" i="5"/>
  <c r="F37" i="5"/>
  <c r="AB37" i="5"/>
  <c r="I39" i="5"/>
  <c r="F40" i="5"/>
  <c r="F41" i="5"/>
  <c r="AB41" i="5"/>
  <c r="I43" i="5"/>
  <c r="F44" i="5"/>
  <c r="F45" i="5"/>
  <c r="AB45" i="5"/>
  <c r="I47" i="5"/>
  <c r="F48" i="5"/>
  <c r="F49" i="5"/>
  <c r="AB49" i="5"/>
  <c r="I51" i="5"/>
  <c r="F52" i="5"/>
  <c r="F53" i="5"/>
  <c r="AB53" i="5"/>
  <c r="I55" i="5"/>
  <c r="F56" i="5"/>
  <c r="F57" i="5"/>
  <c r="AB57" i="5"/>
  <c r="I59" i="5"/>
  <c r="F60" i="5"/>
  <c r="F61" i="5"/>
  <c r="AB61" i="5"/>
  <c r="I63" i="5"/>
  <c r="F64" i="5"/>
  <c r="F65" i="5"/>
  <c r="AB65" i="5"/>
  <c r="I67" i="5"/>
  <c r="F68" i="5"/>
  <c r="F69" i="5"/>
  <c r="AB69" i="5"/>
  <c r="I71" i="5"/>
  <c r="F72" i="5"/>
  <c r="F73" i="5"/>
  <c r="AB73" i="5"/>
  <c r="I75" i="5"/>
  <c r="F76" i="5"/>
  <c r="F77" i="5"/>
  <c r="AB77" i="5"/>
  <c r="I79" i="5"/>
  <c r="F80" i="5"/>
  <c r="F81" i="5"/>
  <c r="AB81" i="5"/>
  <c r="I83" i="5"/>
  <c r="F84" i="5"/>
  <c r="F85" i="5"/>
  <c r="AB85" i="5"/>
  <c r="I87" i="5"/>
  <c r="F88" i="5"/>
  <c r="F89" i="5"/>
  <c r="AB89" i="5"/>
  <c r="I91" i="5"/>
  <c r="F92" i="5"/>
  <c r="F93" i="5"/>
  <c r="AB93" i="5"/>
  <c r="I95" i="5"/>
  <c r="F96" i="5"/>
  <c r="F97" i="5"/>
  <c r="AB97" i="5"/>
  <c r="AB103" i="5"/>
  <c r="AB116" i="5"/>
  <c r="H121" i="5"/>
  <c r="X124" i="5"/>
  <c r="F125" i="5"/>
  <c r="R125" i="5"/>
  <c r="I127" i="5"/>
  <c r="H127" i="5"/>
  <c r="AB134"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X236" i="5"/>
  <c r="R236" i="5"/>
  <c r="J236" i="5"/>
  <c r="I236" i="5"/>
  <c r="AB242" i="5"/>
  <c r="AB258" i="5"/>
  <c r="AB274" i="5"/>
  <c r="AB290" i="5"/>
  <c r="AB5" i="5"/>
  <c r="I6" i="5"/>
  <c r="F17" i="5"/>
  <c r="AB20" i="5"/>
  <c r="F25" i="5"/>
  <c r="AB28" i="5"/>
  <c r="AB34" i="5"/>
  <c r="AB38" i="5"/>
  <c r="AB42" i="5"/>
  <c r="AB46" i="5"/>
  <c r="AB50" i="5"/>
  <c r="AB54" i="5"/>
  <c r="AB58" i="5"/>
  <c r="AB62" i="5"/>
  <c r="AB66" i="5"/>
  <c r="AB70" i="5"/>
  <c r="AB74" i="5"/>
  <c r="AB78" i="5"/>
  <c r="AB82" i="5"/>
  <c r="AB86" i="5"/>
  <c r="AB90" i="5"/>
  <c r="AB94" i="5"/>
  <c r="AB98" i="5"/>
  <c r="F105" i="5"/>
  <c r="R105" i="5"/>
  <c r="AB106" i="5"/>
  <c r="I108" i="5"/>
  <c r="H108" i="5"/>
  <c r="AB115" i="5"/>
  <c r="F124"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8"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F27" i="5"/>
  <c r="H19" i="5"/>
  <c r="H113" i="5"/>
  <c r="F117" i="5"/>
  <c r="R117" i="5"/>
  <c r="X5" i="5"/>
  <c r="I19" i="5"/>
  <c r="F23" i="5"/>
  <c r="I27" i="5"/>
  <c r="F31" i="5"/>
  <c r="I100" i="5"/>
  <c r="H100" i="5"/>
  <c r="I113" i="5"/>
  <c r="F116" i="5"/>
  <c r="AB120" i="5"/>
  <c r="F128" i="5"/>
  <c r="R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X220" i="5"/>
  <c r="R220" i="5"/>
  <c r="J220" i="5"/>
  <c r="I220" i="5"/>
  <c r="AB222" i="5"/>
  <c r="H244" i="5"/>
  <c r="F244" i="5"/>
  <c r="R244" i="5"/>
  <c r="J244" i="5"/>
  <c r="I244" i="5"/>
  <c r="H276" i="5"/>
  <c r="F276" i="5"/>
  <c r="R276" i="5"/>
  <c r="J276" i="5"/>
  <c r="I276" i="5"/>
  <c r="H292" i="5"/>
  <c r="F292" i="5"/>
  <c r="X292" i="5"/>
  <c r="R292" i="5"/>
  <c r="J292" i="5"/>
  <c r="I292" i="5"/>
  <c r="R305" i="5"/>
  <c r="H305" i="5"/>
  <c r="J305" i="5"/>
  <c r="I305" i="5"/>
  <c r="F305" i="5"/>
  <c r="X305" i="5"/>
  <c r="AB406" i="5"/>
  <c r="H27" i="5"/>
  <c r="AB108" i="5"/>
  <c r="X116" i="5"/>
  <c r="I120" i="5"/>
  <c r="H120" i="5"/>
  <c r="AB139" i="5"/>
  <c r="H144" i="5"/>
  <c r="F148" i="5"/>
  <c r="R148" i="5"/>
  <c r="J148" i="5"/>
  <c r="AB18" i="5"/>
  <c r="AB26" i="5"/>
  <c r="X28" i="5"/>
  <c r="F5"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AB110" i="5"/>
  <c r="I112" i="5"/>
  <c r="H112" i="5"/>
  <c r="AB119"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F19" i="5"/>
  <c r="AB30" i="5"/>
  <c r="F21" i="5"/>
  <c r="AB24" i="5"/>
  <c r="H32" i="5"/>
  <c r="AB36" i="5"/>
  <c r="H39" i="5"/>
  <c r="F39" i="5"/>
  <c r="H40" i="5"/>
  <c r="AB44" i="5"/>
  <c r="H47" i="5"/>
  <c r="F47" i="5"/>
  <c r="H48" i="5"/>
  <c r="AB52" i="5"/>
  <c r="H52" i="5"/>
  <c r="AB56" i="5"/>
  <c r="H56" i="5"/>
  <c r="AB60" i="5"/>
  <c r="AB64" i="5"/>
  <c r="AB68" i="5"/>
  <c r="AB72" i="5"/>
  <c r="H75" i="5"/>
  <c r="F75" i="5"/>
  <c r="H76" i="5"/>
  <c r="AB80" i="5"/>
  <c r="H83" i="5"/>
  <c r="F83" i="5"/>
  <c r="H84" i="5"/>
  <c r="AB88" i="5"/>
  <c r="H91" i="5"/>
  <c r="F91" i="5"/>
  <c r="H92" i="5"/>
  <c r="H95" i="5"/>
  <c r="F95" i="5"/>
  <c r="H96" i="5"/>
  <c r="AB112" i="5"/>
  <c r="R116" i="5"/>
  <c r="AB122" i="5"/>
  <c r="AB143" i="5"/>
  <c r="R147" i="5"/>
  <c r="H148"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F6" i="5"/>
  <c r="F29" i="5"/>
  <c r="AB32" i="5"/>
  <c r="H35" i="5"/>
  <c r="F35" i="5"/>
  <c r="H36" i="5"/>
  <c r="AB40" i="5"/>
  <c r="H43" i="5"/>
  <c r="F43" i="5"/>
  <c r="H44" i="5"/>
  <c r="AB48" i="5"/>
  <c r="H51" i="5"/>
  <c r="F51" i="5"/>
  <c r="H55" i="5"/>
  <c r="F55" i="5"/>
  <c r="H59" i="5"/>
  <c r="F59" i="5"/>
  <c r="H60" i="5"/>
  <c r="H63" i="5"/>
  <c r="F63" i="5"/>
  <c r="H64" i="5"/>
  <c r="H67" i="5"/>
  <c r="F67" i="5"/>
  <c r="H68" i="5"/>
  <c r="H71" i="5"/>
  <c r="F71" i="5"/>
  <c r="H72" i="5"/>
  <c r="AB76" i="5"/>
  <c r="H79" i="5"/>
  <c r="F79" i="5"/>
  <c r="H80" i="5"/>
  <c r="AB84" i="5"/>
  <c r="H87" i="5"/>
  <c r="F87" i="5"/>
  <c r="H88" i="5"/>
  <c r="AB92" i="5"/>
  <c r="AB96" i="5"/>
  <c r="H117" i="5"/>
  <c r="F121" i="5"/>
  <c r="R121" i="5"/>
  <c r="I124" i="5"/>
  <c r="H124" i="5"/>
  <c r="I5" i="5"/>
  <c r="R17" i="5"/>
  <c r="F18" i="5"/>
  <c r="I20" i="5"/>
  <c r="R22" i="5"/>
  <c r="H23" i="5"/>
  <c r="R25" i="5"/>
  <c r="F26" i="5"/>
  <c r="I28" i="5"/>
  <c r="X29" i="5"/>
  <c r="R30" i="5"/>
  <c r="H31" i="5"/>
  <c r="X35" i="5"/>
  <c r="X39" i="5"/>
  <c r="X51" i="5"/>
  <c r="X55" i="5"/>
  <c r="X59" i="5"/>
  <c r="X63" i="5"/>
  <c r="X67" i="5"/>
  <c r="X71" i="5"/>
  <c r="X79" i="5"/>
  <c r="X83" i="5"/>
  <c r="X87" i="5"/>
  <c r="X100" i="5"/>
  <c r="R101" i="5"/>
  <c r="AB102" i="5"/>
  <c r="I104" i="5"/>
  <c r="H104" i="5"/>
  <c r="AB111" i="5"/>
  <c r="I117" i="5"/>
  <c r="F120" i="5"/>
  <c r="AB124"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H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148" i="5"/>
  <c r="S489" i="5"/>
  <c r="S509" i="5"/>
  <c r="S145" i="5"/>
  <c r="S191" i="5"/>
  <c r="S201" i="5"/>
  <c r="S165" i="5"/>
  <c r="S245" i="5"/>
  <c r="S342" i="5"/>
  <c r="S395" i="5"/>
  <c r="S399" i="5"/>
  <c r="S407" i="5"/>
  <c r="S370" i="5"/>
  <c r="S435" i="5"/>
  <c r="S426" i="5"/>
  <c r="S450" i="5"/>
  <c r="S546" i="5"/>
  <c r="S375" i="5"/>
  <c r="S347" i="5"/>
  <c r="S537" i="5"/>
  <c r="S167" i="5"/>
  <c r="S175" i="5"/>
  <c r="S359" i="5"/>
  <c r="S217" i="5"/>
  <c r="S293" i="5"/>
  <c r="S415" i="5"/>
  <c r="S430" i="5"/>
  <c r="S558" i="5"/>
  <c r="S508" i="5"/>
  <c r="S339" i="5"/>
  <c r="S159" i="5"/>
  <c r="S169" i="5"/>
  <c r="S143" i="5"/>
  <c r="S133" i="5"/>
  <c r="S265" i="5"/>
  <c r="S273" i="5"/>
  <c r="S386" i="5"/>
  <c r="S427" i="5"/>
  <c r="S447" i="5"/>
  <c r="S455" i="5"/>
  <c r="S434" i="5"/>
  <c r="S188" i="5"/>
  <c r="S227" i="5"/>
  <c r="S235" i="5"/>
  <c r="S223" i="5"/>
  <c r="S177" i="5"/>
  <c r="S135" i="5"/>
  <c r="S157" i="5"/>
  <c r="S181" i="5"/>
  <c r="S193" i="5"/>
  <c r="S221" i="5"/>
  <c r="S257" i="5"/>
  <c r="S414" i="5"/>
  <c r="S439" i="5"/>
  <c r="S570" i="5"/>
  <c r="S438" i="5"/>
  <c r="S566" i="5"/>
  <c r="S466" i="5"/>
  <c r="S255" i="5"/>
  <c r="S541" i="5"/>
  <c r="S406" i="5"/>
  <c r="S195" i="5"/>
  <c r="S185" i="5"/>
  <c r="S197" i="5"/>
  <c r="S350" i="5"/>
  <c r="S297" i="5"/>
  <c r="S387" i="5"/>
  <c r="S300" i="5"/>
  <c r="S402" i="5"/>
  <c r="S419" i="5"/>
  <c r="S462" i="5"/>
  <c r="S550" i="5"/>
  <c r="S584" i="5"/>
  <c r="S267" i="5"/>
  <c r="S477" i="5"/>
  <c r="S141" i="5"/>
  <c r="S173" i="5"/>
  <c r="S153" i="5"/>
  <c r="S155" i="5"/>
  <c r="S362" i="5"/>
  <c r="S302" i="5"/>
  <c r="S390" i="5"/>
  <c r="S346" i="5"/>
  <c r="S431" i="5"/>
  <c r="S442" i="5"/>
  <c r="S582" i="5"/>
  <c r="S233" i="5"/>
  <c r="S269" i="5"/>
  <c r="S289" i="5"/>
  <c r="S394" i="5"/>
  <c r="S398" i="5"/>
  <c r="S403" i="5"/>
  <c r="S411" i="5"/>
  <c r="S451" i="5"/>
  <c r="S418" i="5"/>
  <c r="S446" i="5"/>
  <c r="S208" i="5"/>
  <c r="S383" i="5"/>
  <c r="S225"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184" i="5"/>
  <c r="X224" i="5"/>
  <c r="X454" i="5"/>
  <c r="S596" i="5"/>
  <c r="X548" i="5"/>
  <c r="X540" i="5"/>
  <c r="X374" i="5"/>
  <c r="X219" i="5"/>
  <c r="X163" i="5"/>
  <c r="X36" i="5"/>
  <c r="X502" i="5"/>
  <c r="X501" i="5"/>
  <c r="X336" i="5"/>
  <c r="X120" i="5"/>
  <c r="X321" i="5"/>
  <c r="X358" i="5"/>
  <c r="X481" i="5"/>
  <c r="X324" i="5"/>
  <c r="X308" i="5"/>
  <c r="X144" i="5"/>
  <c r="X486" i="5"/>
  <c r="X512" i="5"/>
  <c r="X496" i="5"/>
  <c r="X480" i="5"/>
  <c r="X556" i="5"/>
  <c r="X553" i="5"/>
  <c r="X533" i="5"/>
  <c r="X228" i="5"/>
  <c r="X20" i="5"/>
  <c r="X147" i="5"/>
  <c r="X528" i="5"/>
  <c r="X385" i="5"/>
  <c r="X121" i="5"/>
  <c r="X544" i="5"/>
  <c r="X557" i="5"/>
  <c r="S530" i="5"/>
  <c r="X334" i="5"/>
  <c r="X354" i="5"/>
  <c r="S354" i="5"/>
  <c r="X316" i="5"/>
  <c r="X152" i="5"/>
  <c r="X212" i="5"/>
  <c r="X19" i="5"/>
  <c r="X231" i="5"/>
  <c r="X69" i="5"/>
  <c r="X327" i="5"/>
  <c r="X97" i="5"/>
  <c r="X239" i="5"/>
  <c r="X299" i="5"/>
  <c r="X196" i="5"/>
  <c r="X132" i="5"/>
  <c r="X232" i="5"/>
  <c r="X172" i="5"/>
  <c r="X351" i="5"/>
  <c r="X33" i="5"/>
  <c r="S341" i="5"/>
  <c r="X156" i="5"/>
  <c r="X329" i="5"/>
  <c r="X244" i="5"/>
  <c r="X113" i="5"/>
  <c r="X331" i="5"/>
  <c r="X81" i="5"/>
  <c r="X449" i="5"/>
  <c r="X77" i="5"/>
  <c r="X333" i="5"/>
  <c r="X280" i="5"/>
  <c r="X204" i="5"/>
  <c r="X160" i="5"/>
  <c r="X323" i="5"/>
  <c r="X37" i="5"/>
  <c r="X136" i="5"/>
  <c r="X140" i="5"/>
  <c r="X125" i="5"/>
  <c r="X215" i="5"/>
  <c r="X276" i="5"/>
  <c r="X180" i="5"/>
  <c r="X216" i="5"/>
  <c r="X85" i="5"/>
  <c r="X200" i="5"/>
  <c r="X367" i="5"/>
  <c r="X45" i="5"/>
  <c r="X313" i="5"/>
  <c r="S313" i="5"/>
  <c r="X95" i="5"/>
  <c r="X47" i="5"/>
  <c r="X21" i="5"/>
  <c r="X325" i="5"/>
  <c r="X117" i="5"/>
  <c r="X309" i="5"/>
  <c r="X251" i="5"/>
  <c r="X53" i="5"/>
  <c r="X49" i="5"/>
  <c r="X315" i="5"/>
  <c r="X65" i="5"/>
  <c r="X371" i="5"/>
  <c r="X61" i="5"/>
  <c r="X355" i="5"/>
  <c r="S355" i="5"/>
  <c r="X89" i="5"/>
  <c r="X128" i="5"/>
  <c r="X381" i="5"/>
  <c r="S381" i="5"/>
  <c r="X311" i="5"/>
  <c r="X91" i="5"/>
  <c r="X75" i="5"/>
  <c r="X43" i="5"/>
  <c r="X248" i="5"/>
  <c r="X317" i="5"/>
  <c r="X240" i="5"/>
  <c r="X343" i="5"/>
  <c r="X283" i="5"/>
  <c r="X319" i="5"/>
  <c r="X247" i="5"/>
  <c r="X307" i="5"/>
  <c r="C12" i="6"/>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90" i="5"/>
  <c r="R744" i="5"/>
  <c r="F260" i="5"/>
  <c r="F765" i="5"/>
  <c r="H744" i="5"/>
  <c r="H260" i="5"/>
  <c r="H2323" i="5"/>
  <c r="R1327" i="5"/>
  <c r="H560" i="5"/>
  <c r="F461" i="5"/>
  <c r="R1202" i="5"/>
  <c r="H572" i="5"/>
  <c r="I560" i="5"/>
  <c r="F1663" i="5"/>
  <c r="J1202" i="5"/>
  <c r="I572" i="5"/>
  <c r="J560" i="5"/>
  <c r="J295" i="5"/>
  <c r="I260" i="5"/>
  <c r="J870" i="5"/>
  <c r="F560" i="5"/>
  <c r="I102"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F114" i="5"/>
  <c r="I114" i="5"/>
  <c r="F263" i="5"/>
  <c r="F670" i="5"/>
  <c r="R114"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86"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F86" i="5"/>
  <c r="R86" i="5"/>
  <c r="J1840" i="5"/>
  <c r="H1694" i="5"/>
  <c r="X1315" i="5"/>
  <c r="J1084" i="5"/>
  <c r="I522" i="5"/>
  <c r="R437" i="5"/>
  <c r="I291"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F101"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70" i="5"/>
  <c r="R70"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I70"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2" i="5"/>
  <c r="R102"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1" i="5"/>
  <c r="I101" i="5"/>
  <c r="F913" i="5"/>
  <c r="H710" i="5"/>
  <c r="H425" i="5"/>
  <c r="H192" i="5"/>
  <c r="I2211" i="5"/>
  <c r="R2211" i="5"/>
  <c r="J2211" i="5"/>
  <c r="H2211" i="5"/>
  <c r="F2211" i="5"/>
  <c r="J2379" i="5"/>
  <c r="I2379" i="5"/>
  <c r="X2379" i="5"/>
  <c r="J1307" i="5"/>
  <c r="I1307" i="5"/>
  <c r="J1323" i="5"/>
  <c r="F1323" i="5"/>
  <c r="H42" i="5"/>
  <c r="I42" i="5"/>
  <c r="R42" i="5"/>
  <c r="H90" i="5"/>
  <c r="R90" i="5"/>
  <c r="I90"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H115" i="5"/>
  <c r="F115" i="5"/>
  <c r="R115" i="5"/>
  <c r="I115"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H119" i="5"/>
  <c r="F119" i="5"/>
  <c r="R119" i="5"/>
  <c r="I119" i="5"/>
  <c r="J138" i="5"/>
  <c r="H138" i="5"/>
  <c r="F138" i="5"/>
  <c r="I138" i="5"/>
  <c r="R138" i="5"/>
  <c r="J190" i="5"/>
  <c r="H190" i="5"/>
  <c r="F190" i="5"/>
  <c r="R190" i="5"/>
  <c r="I190"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123" i="5"/>
  <c r="F123" i="5"/>
  <c r="R123" i="5"/>
  <c r="I123"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H99" i="5"/>
  <c r="F99" i="5"/>
  <c r="R99" i="5"/>
  <c r="I99" i="5"/>
  <c r="J310" i="5"/>
  <c r="F310" i="5"/>
  <c r="R310" i="5"/>
  <c r="I310" i="5"/>
  <c r="H310" i="5"/>
  <c r="J186" i="5"/>
  <c r="H186" i="5"/>
  <c r="F186" i="5"/>
  <c r="R186" i="5"/>
  <c r="I186"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H107" i="5"/>
  <c r="F107" i="5"/>
  <c r="I107" i="5"/>
  <c r="R107" i="5"/>
  <c r="H126" i="5"/>
  <c r="F126" i="5"/>
  <c r="R126" i="5"/>
  <c r="I126" i="5"/>
  <c r="J134" i="5"/>
  <c r="H134" i="5"/>
  <c r="F134" i="5"/>
  <c r="R134" i="5"/>
  <c r="I134" i="5"/>
  <c r="J318" i="5"/>
  <c r="F318" i="5"/>
  <c r="R318" i="5"/>
  <c r="I318" i="5"/>
  <c r="H318" i="5"/>
  <c r="H111" i="5"/>
  <c r="F111" i="5"/>
  <c r="R111" i="5"/>
  <c r="I111" i="5"/>
  <c r="S564" i="5"/>
  <c r="S410" i="5"/>
  <c r="S361" i="5"/>
  <c r="S224" i="5"/>
  <c r="S540" i="5"/>
  <c r="S358" i="5"/>
  <c r="S144" i="5"/>
  <c r="S480" i="5"/>
  <c r="S147" i="5"/>
  <c r="S544" i="5"/>
  <c r="S351" i="5"/>
  <c r="S176" i="5"/>
  <c r="S561" i="5"/>
  <c r="S457" i="5"/>
  <c r="S276" i="5"/>
  <c r="S220" i="5"/>
  <c r="S325" i="5"/>
  <c r="S309" i="5"/>
  <c r="S371" i="5"/>
  <c r="S497" i="5"/>
  <c r="S453" i="5"/>
  <c r="S493" i="5"/>
  <c r="S506" i="5"/>
  <c r="S382" i="5"/>
  <c r="S521" i="5"/>
  <c r="S330" i="5"/>
  <c r="S533" i="5"/>
  <c r="S474" i="5"/>
  <c r="S334" i="5"/>
  <c r="S212" i="5"/>
  <c r="S327" i="5"/>
  <c r="S196" i="5"/>
  <c r="S369" i="5"/>
  <c r="S349" i="5"/>
  <c r="S229" i="5"/>
  <c r="S160" i="5"/>
  <c r="S284" i="5"/>
  <c r="S268" i="5"/>
  <c r="S131" i="5"/>
  <c r="S236" i="5"/>
  <c r="S243" i="5"/>
  <c r="S490" i="5"/>
  <c r="S320" i="5"/>
  <c r="S454" i="5"/>
  <c r="S374" i="5"/>
  <c r="S502" i="5"/>
  <c r="S321" i="5"/>
  <c r="S481" i="5"/>
  <c r="S486" i="5"/>
  <c r="S588" i="5"/>
  <c r="S366" i="5"/>
  <c r="S528" i="5"/>
  <c r="S478" i="5"/>
  <c r="S232" i="5"/>
  <c r="S183" i="5"/>
  <c r="S288" i="5"/>
  <c r="S180" i="5"/>
  <c r="S529" i="5"/>
  <c r="S397" i="5"/>
  <c r="S248" i="5"/>
  <c r="S343" i="5"/>
  <c r="S319" i="5"/>
  <c r="S526" i="5"/>
  <c r="S139" i="5"/>
  <c r="S514" i="5"/>
  <c r="S592" i="5"/>
  <c r="S132" i="5"/>
  <c r="S505" i="5"/>
  <c r="S156" i="5"/>
  <c r="S331" i="5"/>
  <c r="S449" i="5"/>
  <c r="S333" i="5"/>
  <c r="S203" i="5"/>
  <c r="S151" i="5"/>
  <c r="S164" i="5"/>
  <c r="S315" i="5"/>
  <c r="S580" i="5"/>
  <c r="S498" i="5"/>
  <c r="S345" i="5"/>
  <c r="S510" i="5"/>
  <c r="S219" i="5"/>
  <c r="S501" i="5"/>
  <c r="S476" i="5"/>
  <c r="S324" i="5"/>
  <c r="S512" i="5"/>
  <c r="S556" i="5"/>
  <c r="S228" i="5"/>
  <c r="S385" i="5"/>
  <c r="S557" i="5"/>
  <c r="S485" i="5"/>
  <c r="S549" i="5"/>
  <c r="S292" i="5"/>
  <c r="S168" i="5"/>
  <c r="S136" i="5"/>
  <c r="S200" i="5"/>
  <c r="S517" i="5"/>
  <c r="S207" i="5"/>
  <c r="S251" i="5"/>
  <c r="S256" i="5"/>
  <c r="S137" i="5"/>
  <c r="S317" i="5"/>
  <c r="S247" i="5"/>
  <c r="S545" i="5"/>
  <c r="S271" i="5"/>
  <c r="S542" i="5"/>
  <c r="S524" i="5"/>
  <c r="S316" i="5"/>
  <c r="S231" i="5"/>
  <c r="S239" i="5"/>
  <c r="S171" i="5"/>
  <c r="S172" i="5"/>
  <c r="S377" i="5"/>
  <c r="S329" i="5"/>
  <c r="S280" i="5"/>
  <c r="S272" i="5"/>
  <c r="S215" i="5"/>
  <c r="S216" i="5"/>
  <c r="S283" i="5"/>
  <c r="S264" i="5"/>
  <c r="S538" i="5"/>
  <c r="S518" i="5"/>
  <c r="S184" i="5"/>
  <c r="S548" i="5"/>
  <c r="S163" i="5"/>
  <c r="S336" i="5"/>
  <c r="S534" i="5"/>
  <c r="S308" i="5"/>
  <c r="S496" i="5"/>
  <c r="S482" i="5"/>
  <c r="S469" i="5"/>
  <c r="S296" i="5"/>
  <c r="S140" i="5"/>
  <c r="S513" i="5"/>
  <c r="S287" i="5"/>
  <c r="S179" i="5"/>
  <c r="S311" i="5"/>
  <c r="S240" i="5"/>
  <c r="S305" i="5"/>
  <c r="S335" i="5"/>
  <c r="S553" i="5"/>
  <c r="S568" i="5"/>
  <c r="S152" i="5"/>
  <c r="S299" i="5"/>
  <c r="S244" i="5"/>
  <c r="S252" i="5"/>
  <c r="S204" i="5"/>
  <c r="S323" i="5"/>
  <c r="S525" i="5"/>
  <c r="S367" i="5"/>
  <c r="S379" i="5"/>
  <c r="S307" i="5"/>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90" i="5"/>
  <c r="X279" i="5"/>
  <c r="X522" i="5"/>
  <c r="X494" i="5"/>
  <c r="X102"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7" i="5"/>
  <c r="X479" i="5"/>
  <c r="X111" i="5"/>
  <c r="X567" i="5"/>
  <c r="X166" i="5"/>
  <c r="X162" i="5"/>
  <c r="X444" i="5"/>
  <c r="X551" i="5"/>
  <c r="X306" i="5"/>
  <c r="X198" i="5"/>
  <c r="X314" i="5"/>
  <c r="X142" i="5"/>
  <c r="X206" i="5"/>
  <c r="X380" i="5"/>
  <c r="S380" i="5"/>
  <c r="X222" i="5"/>
  <c r="X254" i="5"/>
  <c r="X286" i="5"/>
  <c r="X365" i="5"/>
  <c r="X388" i="5"/>
  <c r="X523" i="5"/>
  <c r="X473" i="5"/>
  <c r="X488" i="5"/>
  <c r="X535" i="5"/>
  <c r="X115" i="5"/>
  <c r="X234" i="5"/>
  <c r="X266" i="5"/>
  <c r="X298" i="5"/>
  <c r="X467" i="5"/>
  <c r="X527" i="5"/>
  <c r="X429" i="5"/>
  <c r="X303" i="5"/>
  <c r="X275" i="5"/>
  <c r="X332" i="5"/>
  <c r="X295" i="5"/>
  <c r="X205" i="5"/>
  <c r="X192" i="5"/>
  <c r="X304" i="5"/>
  <c r="X590" i="5"/>
  <c r="X393" i="5"/>
  <c r="X114"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3" i="5"/>
  <c r="X601" i="5"/>
  <c r="S601" i="5"/>
  <c r="X246" i="5"/>
  <c r="X278" i="5"/>
  <c r="X475" i="5"/>
  <c r="X182" i="5"/>
  <c r="X103" i="5"/>
  <c r="X226" i="5"/>
  <c r="X258" i="5"/>
  <c r="X290" i="5"/>
  <c r="X372" i="5"/>
  <c r="X392" i="5"/>
  <c r="X603" i="5"/>
  <c r="S603" i="5"/>
  <c r="X277" i="5"/>
  <c r="X161" i="5"/>
  <c r="X441" i="5"/>
  <c r="X101"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2" i="5"/>
  <c r="X213" i="5"/>
  <c r="X578" i="5"/>
  <c r="X199" i="5"/>
  <c r="X554" i="5"/>
  <c r="X86" i="5"/>
  <c r="X312" i="5"/>
  <c r="S312" i="5"/>
  <c r="X461" i="5"/>
  <c r="X134" i="5"/>
  <c r="X472" i="5"/>
  <c r="X591" i="5"/>
  <c r="X412" i="5"/>
  <c r="X158" i="5"/>
  <c r="X458" i="5"/>
  <c r="X194" i="5"/>
  <c r="X238" i="5"/>
  <c r="X270" i="5"/>
  <c r="X583" i="5"/>
  <c r="X119" i="5"/>
  <c r="X250" i="5"/>
  <c r="X282" i="5"/>
  <c r="X581" i="5"/>
  <c r="X417" i="5"/>
  <c r="X259" i="5"/>
  <c r="X413" i="5"/>
  <c r="X291" i="5"/>
  <c r="X237" i="5"/>
  <c r="X606" i="5"/>
  <c r="X70" i="5"/>
  <c r="X263" i="5"/>
  <c r="X572" i="5"/>
  <c r="H39" i="6"/>
  <c r="D39" i="6"/>
  <c r="H26" i="6"/>
  <c r="H24" i="6"/>
  <c r="C24" i="6"/>
  <c r="H35" i="6"/>
  <c r="D35" i="6"/>
  <c r="H40" i="6"/>
  <c r="D40" i="6"/>
  <c r="H46" i="6"/>
  <c r="D46" i="6"/>
  <c r="H31" i="6"/>
  <c r="C31" i="6"/>
  <c r="C29" i="6"/>
  <c r="D29" i="6"/>
  <c r="H30" i="6"/>
  <c r="AB9" i="5"/>
  <c r="AB10" i="5"/>
  <c r="AB13" i="5"/>
  <c r="AB16" i="5"/>
  <c r="AB15" i="5"/>
  <c r="AB8" i="5"/>
  <c r="AB12" i="5"/>
  <c r="AB14"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166" i="5"/>
  <c r="S306" i="5"/>
  <c r="S206" i="5"/>
  <c r="S286" i="5"/>
  <c r="S473" i="5"/>
  <c r="S234" i="5"/>
  <c r="S527" i="5"/>
  <c r="S332" i="5"/>
  <c r="S304" i="5"/>
  <c r="S456" i="5"/>
  <c r="S384" i="5"/>
  <c r="S532" i="5"/>
  <c r="S328" i="5"/>
  <c r="S260" i="5"/>
  <c r="S585" i="5"/>
  <c r="S154" i="5"/>
  <c r="S258" i="5"/>
  <c r="S552" i="5"/>
  <c r="S507" i="5"/>
  <c r="S199" i="5"/>
  <c r="S520" i="5"/>
  <c r="S279" i="5"/>
  <c r="S563" i="5"/>
  <c r="S326" i="5"/>
  <c r="S445" i="5"/>
  <c r="S479" i="5"/>
  <c r="S198" i="5"/>
  <c r="S365" i="5"/>
  <c r="S266" i="5"/>
  <c r="S590" i="5"/>
  <c r="S436" i="5"/>
  <c r="S543" i="5"/>
  <c r="S389" i="5"/>
  <c r="S448" i="5"/>
  <c r="S182" i="5"/>
  <c r="S187" i="5"/>
  <c r="S440" i="5"/>
  <c r="S134"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250" i="5"/>
  <c r="S409" i="5"/>
  <c r="S444" i="5"/>
  <c r="S222" i="5"/>
  <c r="S535" i="5"/>
  <c r="S298" i="5"/>
  <c r="S205" i="5"/>
  <c r="S483" i="5"/>
  <c r="S539" i="5"/>
  <c r="S571" i="5"/>
  <c r="S246" i="5"/>
  <c r="S372" i="5"/>
  <c r="S424" i="5"/>
  <c r="S499" i="5"/>
  <c r="S130" i="5"/>
  <c r="S213"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61" i="5"/>
  <c r="S170" i="5"/>
  <c r="S209" i="5"/>
  <c r="S472" i="5"/>
  <c r="S583" i="5"/>
  <c r="S581" i="5"/>
  <c r="S146" i="5"/>
  <c r="S586" i="5"/>
  <c r="S487" i="5"/>
  <c r="S591" i="5"/>
  <c r="G68" i="6"/>
  <c r="H68" i="6"/>
  <c r="D68" i="6"/>
  <c r="C39" i="6"/>
  <c r="C35" i="6"/>
  <c r="C46" i="6"/>
  <c r="C34" i="6"/>
  <c r="D34" i="6"/>
  <c r="D31" i="6"/>
  <c r="C30" i="6"/>
  <c r="D30" i="6"/>
  <c r="C32" i="6"/>
  <c r="D32" i="6"/>
  <c r="R15" i="5"/>
  <c r="I15" i="5"/>
  <c r="H15" i="5"/>
  <c r="F15" i="5"/>
  <c r="I10" i="5"/>
  <c r="F10" i="5"/>
  <c r="R10" i="5"/>
  <c r="H10" i="5"/>
  <c r="H12" i="5"/>
  <c r="R12" i="5"/>
  <c r="I12" i="5"/>
  <c r="F12" i="5"/>
  <c r="H7" i="5"/>
  <c r="R7" i="5"/>
  <c r="F7" i="5"/>
  <c r="I7" i="5"/>
  <c r="H16" i="5"/>
  <c r="I16" i="5"/>
  <c r="R16" i="5"/>
  <c r="F16" i="5"/>
  <c r="G66" i="6"/>
  <c r="H66" i="6"/>
  <c r="C66" i="6"/>
  <c r="G67" i="6"/>
  <c r="H67" i="6"/>
  <c r="D67" i="6"/>
  <c r="G65" i="6"/>
  <c r="H65" i="6"/>
  <c r="C65" i="6"/>
  <c r="H9" i="5"/>
  <c r="I9" i="5"/>
  <c r="R9" i="5"/>
  <c r="F9" i="5"/>
  <c r="R8" i="5"/>
  <c r="H8" i="5"/>
  <c r="I8" i="5"/>
  <c r="F8" i="5"/>
  <c r="H14" i="5"/>
  <c r="I14" i="5"/>
  <c r="F14" i="5"/>
  <c r="R14" i="5"/>
  <c r="H11" i="5"/>
  <c r="R11" i="5"/>
  <c r="F11" i="5"/>
  <c r="I11" i="5"/>
  <c r="I13" i="5"/>
  <c r="R13" i="5"/>
  <c r="H13" i="5"/>
  <c r="F13" i="5"/>
  <c r="C49" i="6"/>
  <c r="C47" i="6"/>
  <c r="C60" i="6"/>
  <c r="D60" i="6"/>
  <c r="D58" i="6"/>
  <c r="C58" i="6"/>
  <c r="D63" i="6"/>
  <c r="C63" i="6"/>
  <c r="C62" i="6"/>
  <c r="D62" i="6"/>
  <c r="C54" i="6"/>
  <c r="D54" i="6"/>
  <c r="D57" i="6"/>
  <c r="C57" i="6"/>
  <c r="F56" i="6"/>
  <c r="H56" i="6"/>
  <c r="H55" i="6"/>
  <c r="D59" i="6"/>
  <c r="C59" i="6"/>
  <c r="C68" i="6"/>
  <c r="X12" i="5"/>
  <c r="X10" i="5"/>
  <c r="D65" i="6"/>
  <c r="X9" i="5"/>
  <c r="X13" i="5"/>
  <c r="X16" i="5"/>
  <c r="D66" i="6"/>
  <c r="C67" i="6"/>
  <c r="X11" i="5"/>
  <c r="X14" i="5"/>
  <c r="X8" i="5"/>
  <c r="X7" i="5"/>
  <c r="H69" i="6"/>
  <c r="H70" i="6"/>
  <c r="D2" i="6"/>
  <c r="X1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<sst xmlns="http://schemas.openxmlformats.org/spreadsheetml/2006/main" count="22650" uniqueCount="15868">
  <si>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</si>
  <si>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</si>
  <si>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</si>
  <si>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</si>
  <si>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</si>
  <si>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</si>
  <si>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</si>
  <si>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</si>
  <si>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</si>
  <si>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</si>
  <si>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</si>
  <si>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</si>
  <si>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</si>
  <si>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</si>
  <si>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</si>
  <si>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</si>
  <si>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</si>
  <si>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</si>
  <si>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</si>
  <si>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</si>
  <si>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</si>
  <si>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</si>
  <si>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</si>
  <si>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</si>
  <si>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</si>
  <si>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</si>
  <si>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</si>
  <si>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</si>
  <si>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</si>
  <si>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</si>
  <si>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</si>
  <si>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</si>
  <si>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</si>
  <si>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</si>
  <si>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</si>
  <si>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</si>
  <si>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</si>
  <si>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</si>
  <si>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</si>
  <si>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</si>
  <si>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</si>
  <si>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</si>
  <si>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</si>
  <si>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</si>
  <si>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</si>
  <si>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</si>
  <si>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</si>
  <si>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</si>
  <si>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</si>
  <si>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</si>
  <si>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</si>
  <si>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</si>
  <si>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</si>
  <si>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</si>
  <si>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</si>
  <si>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</si>
  <si>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</si>
  <si>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</si>
  <si>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</si>
  <si>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</si>
  <si>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</si>
  <si>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</si>
  <si>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</si>
  <si>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</si>
  <si>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</si>
  <si>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</si>
  <si>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</si>
  <si>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</si>
  <si>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</si>
  <si>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</si>
  <si>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</si>
  <si>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</si>
  <si>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</si>
  <si>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</si>
  <si>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</si>
  <si>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</si>
  <si>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</si>
  <si>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</si>
  <si>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</si>
  <si>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</si>
  <si>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</si>
  <si>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</si>
  <si>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</si>
  <si>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</si>
  <si>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</si>
  <si>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</si>
  <si>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</si>
  <si>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</si>
  <si>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</si>
  <si>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</si>
  <si>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</si>
  <si>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</si>
  <si>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</si>
  <si>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</si>
  <si>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</si>
  <si>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</si>
  <si>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</si>
  <si>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</si>
  <si>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</si>
  <si>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</si>
  <si>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</si>
  <si>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</si>
  <si>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</si>
  <si>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</si>
  <si>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</si>
  <si>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</si>
  <si>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</si>
  <si>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</si>
  <si>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</si>
  <si>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</si>
  <si>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</si>
  <si>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</si>
  <si>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</si>
  <si>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</si>
  <si>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</si>
  <si>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</si>
  <si>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</si>
  <si>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</si>
  <si>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</si>
  <si>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</si>
  <si>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</si>
  <si>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</si>
  <si>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</si>
  <si>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</si>
  <si>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</si>
  <si>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</si>
  <si>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</si>
  <si>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</si>
  <si>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</si>
  <si>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</si>
  <si>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</si>
  <si>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</si>
  <si>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</si>
  <si>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</si>
  <si>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</si>
  <si>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</si>
  <si>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</si>
  <si>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</si>
  <si>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</si>
  <si>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</si>
  <si>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</si>
  <si>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</si>
  <si>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</si>
  <si>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</si>
  <si>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</si>
  <si>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</si>
  <si>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</si>
  <si>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</si>
  <si>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</si>
  <si>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</si>
  <si>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</si>
  <si>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</si>
  <si>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</si>
  <si>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</si>
  <si>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</si>
  <si>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</si>
  <si>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</si>
  <si>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</si>
  <si>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</si>
  <si>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</si>
  <si>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</si>
  <si>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</si>
  <si>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</si>
  <si>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</si>
  <si>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</si>
  <si>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</si>
  <si>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</si>
  <si>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</si>
  <si>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</si>
  <si>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</si>
  <si>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</si>
  <si>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</si>
  <si>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</si>
  <si>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</si>
  <si>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</si>
  <si>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</si>
  <si>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</si>
  <si>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</si>
  <si>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</si>
  <si>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</si>
  <si>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</si>
  <si>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</si>
  <si>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</si>
  <si>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</si>
  <si>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</si>
  <si>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</si>
  <si>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</si>
  <si>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</si>
  <si>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</si>
  <si>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</si>
  <si>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</si>
  <si>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</si>
  <si>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</si>
  <si>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</si>
  <si>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</si>
  <si>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</si>
  <si>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</si>
  <si>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</si>
  <si>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</si>
  <si>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</si>
  <si>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</si>
  <si>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</si>
  <si>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</si>
  <si>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</si>
  <si>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</si>
  <si>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</si>
  <si>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</si>
  <si>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</si>
  <si>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</si>
  <si>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</si>
  <si>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</si>
  <si>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</si>
  <si>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</si>
  <si>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</si>
  <si>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</si>
  <si>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</si>
  <si>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</si>
  <si>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</si>
  <si>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</si>
  <si>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</si>
  <si>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</si>
  <si>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</si>
  <si>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</si>
  <si>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</si>
  <si>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</si>
  <si>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</si>
  <si>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</si>
  <si>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</si>
  <si>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</si>
  <si>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</si>
  <si>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</si>
  <si>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</si>
  <si>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</si>
  <si>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</si>
  <si>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</si>
  <si>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</si>
  <si>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</si>
  <si>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</si>
  <si>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</si>
  <si>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</si>
  <si>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</si>
  <si>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</si>
  <si>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</si>
  <si>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</si>
  <si>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</si>
  <si>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</si>
  <si>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</si>
  <si>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</si>
  <si>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</si>
  <si>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</si>
  <si>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</si>
  <si>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</si>
  <si>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</si>
  <si>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</si>
  <si>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</si>
  <si>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</si>
  <si>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</si>
  <si>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</si>
  <si>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</si>
  <si>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</si>
  <si>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</si>
  <si>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</si>
  <si>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</si>
  <si>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</si>
  <si>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</si>
  <si>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</si>
  <si>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</si>
  <si>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</si>
  <si>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</si>
  <si>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</si>
  <si>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</si>
  <si>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</si>
  <si>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</si>
  <si>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</si>
  <si>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</si>
  <si>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</si>
  <si>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</si>
  <si>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</si>
  <si>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</si>
  <si>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</si>
  <si>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</si>
  <si>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</si>
  <si>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</si>
  <si>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</si>
  <si>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</si>
  <si>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</si>
  <si>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</si>
  <si>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</si>
  <si>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</si>
  <si>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</si>
  <si>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</si>
  <si>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</si>
  <si>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</si>
  <si>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</si>
  <si>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</si>
  <si>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</si>
  <si>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</si>
  <si>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</si>
  <si>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</si>
  <si>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</si>
  <si>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</si>
  <si>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</si>
  <si>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</si>
  <si>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</si>
  <si>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</si>
  <si>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</si>
  <si>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</si>
  <si>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</si>
  <si>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</si>
  <si>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</si>
  <si>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</si>
  <si>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</si>
  <si>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</si>
  <si>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</si>
  <si>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</si>
  <si>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</si>
  <si>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</si>
  <si>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</si>
  <si>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</si>
  <si>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</si>
  <si>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</si>
  <si>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</si>
  <si>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</si>
  <si>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</si>
  <si>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</si>
  <si>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</si>
  <si>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</si>
  <si>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</si>
  <si>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</si>
  <si>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</si>
  <si>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</si>
  <si>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</si>
  <si>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</si>
  <si>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</si>
  <si>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</si>
  <si>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</si>
  <si>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</si>
  <si>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</si>
  <si>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</si>
  <si>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</si>
  <si>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</si>
  <si>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</si>
  <si>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</si>
  <si>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</si>
  <si>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</si>
  <si>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</si>
  <si>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</si>
  <si>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</si>
  <si>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</si>
  <si>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</si>
  <si>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</si>
  <si>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</si>
  <si>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</si>
  <si>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</si>
  <si>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</si>
  <si>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</si>
  <si>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</si>
  <si>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</si>
  <si>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</si>
  <si>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</si>
  <si>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</si>
  <si>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</si>
  <si>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</si>
  <si>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</si>
  <si>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</si>
  <si>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</si>
  <si>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</si>
  <si>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</si>
  <si>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</si>
  <si>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</si>
  <si>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</si>
  <si>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</si>
  <si>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</si>
  <si>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</si>
  <si>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</si>
  <si>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</si>
  <si>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</si>
  <si>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</si>
  <si>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</si>
  <si>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</si>
  <si>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</si>
  <si>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</si>
  <si>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</si>
  <si>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</si>
  <si>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</si>
  <si>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</si>
  <si>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</si>
  <si>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</si>
  <si>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</si>
  <si>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</si>
  <si>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</si>
  <si>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</si>
  <si>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</si>
  <si>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</si>
  <si>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</si>
  <si>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</si>
  <si>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</si>
  <si>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</si>
  <si>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</si>
  <si>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</si>
  <si>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</si>
  <si>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</si>
  <si>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</si>
  <si>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</si>
  <si>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</si>
  <si>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</si>
  <si>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</si>
  <si>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</si>
  <si>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</si>
  <si>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</si>
  <si>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</si>
  <si>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</si>
  <si>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</si>
  <si>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</si>
  <si>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</si>
  <si>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</si>
  <si>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</si>
  <si>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</si>
  <si>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</si>
  <si>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</si>
  <si>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</si>
  <si>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</si>
  <si>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</si>
  <si>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</si>
  <si>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</si>
  <si>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</si>
  <si>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</si>
  <si>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</si>
  <si>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</si>
  <si>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</si>
  <si>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</si>
  <si>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</si>
  <si>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</si>
  <si>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</si>
  <si>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</si>
  <si>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</si>
  <si>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</si>
  <si>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</si>
  <si>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</si>
  <si>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</si>
  <si>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</si>
  <si>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</si>
  <si>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</si>
  <si>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</si>
  <si>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</si>
  <si>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</si>
  <si>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</si>
  <si>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</si>
  <si>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</si>
  <si>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</si>
  <si>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</si>
  <si>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</si>
  <si>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</si>
  <si>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</si>
  <si>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</si>
  <si>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</si>
  <si>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</si>
  <si>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</si>
  <si>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</si>
  <si>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</si>
  <si>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</si>
  <si>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</si>
  <si>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</si>
  <si>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</si>
  <si>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</si>
  <si>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</si>
  <si>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</si>
  <si>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</si>
  <si>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</si>
  <si>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</si>
  <si>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</si>
  <si>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</si>
  <si>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</si>
  <si>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</si>
  <si>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</si>
  <si>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</si>
  <si>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</si>
  <si>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</si>
  <si>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</si>
  <si>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</si>
  <si>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</si>
  <si>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</si>
  <si>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</si>
  <si>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</si>
  <si>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</si>
  <si>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</si>
  <si>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</si>
  <si>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</si>
  <si>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</si>
  <si>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</si>
  <si>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</si>
  <si>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</si>
  <si>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</si>
  <si>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</si>
  <si>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</si>
  <si>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</si>
  <si>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</si>
  <si>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</si>
  <si>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</si>
  <si>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</si>
  <si>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</si>
  <si>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</si>
  <si>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</si>
  <si>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</si>
  <si>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</si>
  <si>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</si>
  <si>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</si>
  <si>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</si>
  <si>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</si>
  <si>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</si>
  <si>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</si>
  <si>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</si>
  <si>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</si>
  <si>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</si>
  <si>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</si>
  <si>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</si>
  <si>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</si>
  <si>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</si>
  <si>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</si>
  <si>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</si>
  <si>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</si>
  <si>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</si>
  <si>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</si>
  <si>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</si>
  <si>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</si>
  <si>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</si>
  <si>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</si>
  <si>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</si>
  <si>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</si>
  <si>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</si>
  <si>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</si>
  <si>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</si>
  <si>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</si>
  <si>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</si>
  <si>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</si>
  <si>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</si>
  <si>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</si>
  <si>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</si>
  <si>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</si>
  <si>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</si>
  <si>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</si>
  <si>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</si>
  <si>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</si>
  <si>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</si>
  <si>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</si>
  <si>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</si>
  <si>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</si>
  <si>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</si>
  <si>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</si>
  <si>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</si>
  <si>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</si>
  <si>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</si>
  <si>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</si>
  <si>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</si>
  <si>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</si>
  <si>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</si>
  <si>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</si>
  <si>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</si>
  <si>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</si>
  <si>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</si>
  <si>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</si>
  <si>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</si>
  <si>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</si>
  <si>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</si>
  <si>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</si>
  <si>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</si>
  <si>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</si>
  <si>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</si>
  <si>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</si>
  <si>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</si>
  <si>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</si>
  <si>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</si>
  <si>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</si>
  <si>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</si>
  <si>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</si>
  <si>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</si>
  <si>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</si>
  <si>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</si>
  <si>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</si>
  <si>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</si>
  <si>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</si>
  <si>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</si>
  <si>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</si>
  <si>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</si>
  <si>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</si>
  <si>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</si>
  <si>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</si>
  <si>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</si>
  <si>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</si>
  <si>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</si>
  <si>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</si>
  <si>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</si>
  <si>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</si>
  <si>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</si>
  <si>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</si>
  <si>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</si>
  <si>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</si>
  <si>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</si>
  <si>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</si>
  <si>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</si>
  <si>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</si>
  <si>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</si>
  <si>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</si>
  <si>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</si>
  <si>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</si>
  <si>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</si>
  <si>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</si>
  <si>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</si>
  <si>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</si>
  <si>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</si>
  <si>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</si>
  <si>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</si>
  <si>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</si>
  <si>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</si>
  <si>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</si>
  <si>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</si>
  <si>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</si>
  <si>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</si>
  <si>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</si>
  <si>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</si>
  <si>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</si>
  <si>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</si>
  <si>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</si>
  <si>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</si>
  <si>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</si>
  <si>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</si>
  <si>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</si>
  <si>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</si>
  <si>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</si>
  <si>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</si>
  <si>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</si>
  <si>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</si>
  <si>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</si>
  <si>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</si>
  <si>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</si>
  <si>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</si>
  <si>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</si>
  <si>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</si>
  <si>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</si>
  <si>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</si>
  <si>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</si>
  <si>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</si>
  <si>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</si>
  <si>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</si>
  <si>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</si>
  <si>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</si>
  <si>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</si>
  <si>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</si>
  <si>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</si>
  <si>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</si>
  <si>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</si>
  <si>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</si>
  <si>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</si>
  <si>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</si>
  <si>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</si>
  <si>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</si>
  <si>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</si>
  <si>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</si>
  <si>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</si>
  <si>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</si>
  <si>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</si>
  <si>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</si>
  <si>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</si>
  <si>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</si>
  <si>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</si>
  <si>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</si>
  <si>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</si>
  <si>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</si>
  <si>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</si>
  <si>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</si>
  <si>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</si>
  <si>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</si>
  <si>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</si>
  <si>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</si>
  <si>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</si>
  <si>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</si>
  <si>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</si>
  <si>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</si>
  <si>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</si>
  <si>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</si>
  <si>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</si>
  <si>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</si>
  <si>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</si>
  <si>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</si>
  <si>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</si>
  <si>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</si>
  <si>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</si>
  <si>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</si>
  <si>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</si>
  <si>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</si>
  <si>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</si>
  <si>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</si>
  <si>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</si>
  <si>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</si>
  <si>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</si>
  <si>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</si>
  <si>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</si>
  <si>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</si>
  <si>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</si>
  <si>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</si>
  <si>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</si>
  <si>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</si>
  <si>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</si>
  <si>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</si>
  <si>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</si>
  <si>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</si>
  <si>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</si>
  <si>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</si>
  <si>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</si>
  <si>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</si>
  <si>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</si>
  <si>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</si>
  <si>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</si>
  <si>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</si>
  <si>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</si>
  <si>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</si>
  <si>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</si>
  <si>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</si>
  <si>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</si>
  <si>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</si>
  <si>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</si>
  <si>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</si>
  <si>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</si>
  <si>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</si>
  <si>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</si>
  <si>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</si>
  <si>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</si>
  <si>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</si>
  <si>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</si>
  <si>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</si>
  <si>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</si>
  <si>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</si>
  <si>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</si>
  <si>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</si>
  <si>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</si>
  <si>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</si>
  <si>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</si>
  <si>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</si>
  <si>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</si>
  <si>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</si>
  <si>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</si>
  <si>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</si>
  <si>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</si>
  <si>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</si>
  <si>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</si>
  <si>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</si>
  <si>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</si>
  <si>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</si>
  <si>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</si>
  <si>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</si>
  <si>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</si>
  <si>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</si>
  <si>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</si>
  <si>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</si>
  <si>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</si>
  <si>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</si>
  <si>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</si>
  <si>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</si>
  <si>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</si>
  <si>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</si>
  <si>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</si>
  <si>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</si>
  <si>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</si>
  <si>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</si>
  <si>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</si>
  <si>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</si>
  <si>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</si>
  <si>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</si>
  <si>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</si>
  <si>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</si>
  <si>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</si>
  <si>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</si>
  <si>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</si>
  <si>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</si>
  <si>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</si>
  <si>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</si>
  <si>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</si>
  <si>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</si>
  <si>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</si>
  <si>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</si>
  <si>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</si>
  <si>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</si>
  <si>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</si>
  <si>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</si>
  <si>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</si>
  <si>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</si>
  <si>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</si>
  <si>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</si>
  <si>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</si>
  <si>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</si>
  <si>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</si>
  <si>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</si>
  <si>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</si>
  <si>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</si>
  <si>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</si>
  <si>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</si>
  <si>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</si>
  <si>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</si>
  <si>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</si>
  <si>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</si>
  <si>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</si>
  <si>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</si>
  <si>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</si>
  <si>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</si>
  <si>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</si>
  <si>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</si>
  <si>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</si>
  <si>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</si>
  <si>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</si>
  <si>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</si>
  <si>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</si>
  <si>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</si>
  <si>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</si>
  <si>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</si>
  <si>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</si>
  <si>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</si>
  <si>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</si>
  <si>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</si>
  <si>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</si>
  <si>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</si>
  <si>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</si>
  <si>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</si>
  <si>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</si>
  <si>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</si>
  <si>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</si>
  <si>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</si>
  <si>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</si>
  <si>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</si>
  <si>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</si>
  <si>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</si>
  <si>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</si>
  <si>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</si>
  <si>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</si>
  <si>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</si>
  <si>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</si>
  <si>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</si>
  <si>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</si>
  <si>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</si>
  <si>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</si>
  <si>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</si>
  <si>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</si>
  <si>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</si>
  <si>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</si>
  <si>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</si>
  <si>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</si>
  <si>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</si>
  <si>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</si>
  <si>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</si>
  <si>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</si>
  <si>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</si>
  <si>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</si>
  <si>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</si>
  <si>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</si>
  <si>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</si>
  <si>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</si>
  <si>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</si>
  <si>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</si>
  <si>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</si>
  <si>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</si>
  <si>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</si>
  <si>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</si>
  <si>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</si>
  <si>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</si>
  <si>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</si>
  <si>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</si>
  <si>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</si>
  <si>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</si>
  <si>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</si>
  <si>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</si>
  <si>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</si>
  <si>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</si>
  <si>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</si>
  <si>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</si>
  <si>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</si>
  <si>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</si>
  <si>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</si>
  <si>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</si>
  <si>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</si>
  <si>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</si>
  <si>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</si>
  <si>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</si>
  <si>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</si>
  <si>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</si>
  <si>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</si>
  <si>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</si>
  <si>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</si>
  <si>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</si>
  <si>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</si>
  <si>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</si>
  <si>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</si>
  <si>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</si>
  <si>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</si>
  <si>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</si>
  <si>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</si>
  <si>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</si>
  <si>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</si>
  <si>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</si>
  <si>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</si>
  <si>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</si>
  <si>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</si>
  <si>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</si>
  <si>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</si>
  <si>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</si>
  <si>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</si>
  <si>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</si>
  <si>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</si>
  <si>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</si>
  <si>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</si>
  <si>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</si>
  <si>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</si>
  <si>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</si>
  <si>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</si>
  <si>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</si>
  <si>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</si>
  <si>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</si>
  <si>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</si>
  <si>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</si>
  <si>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</si>
  <si>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</si>
  <si>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</si>
  <si>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</si>
  <si>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</si>
  <si>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</si>
  <si>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</si>
  <si>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</si>
  <si>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</si>
  <si>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</si>
  <si>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</si>
  <si>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</si>
  <si>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</si>
  <si>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</si>
  <si>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</si>
  <si>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</si>
  <si>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</si>
  <si>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</si>
  <si>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</si>
  <si>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</si>
  <si>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</si>
  <si>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</si>
  <si>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</si>
  <si>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</si>
  <si>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</si>
  <si>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</si>
  <si>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</si>
  <si>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</si>
  <si>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</si>
  <si>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</si>
  <si>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</si>
  <si>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</si>
  <si>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</si>
  <si>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</si>
  <si>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</si>
  <si>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</si>
  <si>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</si>
  <si>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</si>
  <si>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</si>
  <si>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</si>
  <si>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</si>
  <si>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</si>
  <si>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</si>
  <si>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</si>
  <si>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</si>
  <si>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</si>
  <si>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</si>
  <si>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</si>
  <si>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</si>
  <si>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</si>
  <si>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</si>
  <si>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</si>
  <si>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</si>
  <si>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</si>
  <si>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</si>
  <si>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</si>
  <si>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</si>
  <si>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</si>
  <si>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</si>
  <si>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</si>
  <si>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</si>
  <si>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</si>
  <si>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</si>
  <si>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</si>
  <si>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</si>
  <si>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</si>
  <si>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</si>
  <si>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</si>
  <si>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</si>
  <si>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</si>
  <si>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</si>
  <si>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</si>
  <si>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</si>
  <si>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</si>
  <si>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</si>
  <si>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</si>
  <si>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</si>
  <si>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</si>
  <si>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</si>
  <si>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</si>
  <si>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</si>
  <si>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</si>
  <si>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</si>
  <si>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</si>
  <si>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</si>
  <si>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</si>
  <si>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</si>
  <si>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</si>
  <si>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</si>
  <si>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</si>
  <si>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</si>
  <si>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</si>
  <si>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</si>
  <si>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</si>
  <si>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</si>
  <si>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</si>
  <si>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</si>
  <si>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</si>
  <si>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</si>
  <si>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</si>
  <si>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</si>
  <si>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</si>
  <si>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</si>
  <si>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</si>
  <si>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</si>
  <si>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</si>
  <si>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</si>
  <si>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</si>
  <si>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</si>
  <si>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</si>
  <si>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</si>
  <si>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</si>
  <si>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</si>
  <si>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</si>
  <si>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</si>
  <si>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</si>
  <si>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</si>
  <si>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</si>
  <si>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</si>
  <si>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</si>
  <si>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</si>
  <si>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</si>
  <si>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</si>
  <si>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</si>
  <si>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</si>
  <si>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</si>
  <si>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</si>
  <si>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</si>
  <si>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</si>
  <si>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</si>
  <si>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</si>
  <si>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</si>
  <si>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</si>
  <si>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</si>
  <si>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</si>
  <si>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</si>
  <si>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</si>
  <si>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</si>
  <si>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</si>
  <si>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</si>
  <si>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</si>
  <si>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</si>
  <si>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</si>
  <si>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</si>
  <si>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</si>
  <si>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</si>
  <si>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</si>
  <si>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</si>
  <si>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</si>
  <si>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</si>
  <si>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</si>
  <si>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</si>
  <si>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</si>
  <si>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</si>
  <si>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</si>
  <si>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</si>
  <si>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</si>
  <si>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</si>
  <si>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</si>
  <si>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</si>
  <si>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</si>
  <si>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</si>
  <si>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</si>
  <si>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</si>
  <si>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</si>
  <si>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</si>
  <si>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</si>
  <si>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</si>
  <si>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</si>
  <si>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</si>
  <si>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</si>
  <si>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</si>
  <si>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</si>
  <si>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</si>
  <si>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</si>
  <si>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</si>
  <si>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</si>
  <si>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</si>
  <si>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</si>
  <si>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</si>
  <si>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</si>
  <si>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</si>
  <si>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</si>
  <si>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</si>
  <si>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</si>
  <si>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</si>
  <si>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</si>
  <si>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</si>
  <si>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</si>
  <si>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</si>
  <si>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</si>
  <si>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</si>
  <si>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</si>
  <si>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</si>
  <si>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</si>
  <si>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</si>
  <si>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</si>
  <si>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</si>
  <si>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</si>
  <si>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</si>
  <si>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</si>
  <si>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</si>
  <si>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</si>
  <si>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</si>
  <si>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</si>
  <si>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</si>
  <si>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</si>
  <si>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</si>
  <si>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</si>
  <si>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</si>
  <si>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</si>
  <si>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</si>
  <si>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</si>
  <si>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</si>
  <si>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</si>
  <si>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</si>
  <si>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</si>
  <si>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</si>
  <si>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</si>
  <si>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</si>
  <si>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</si>
  <si>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</si>
  <si>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</si>
  <si>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</si>
  <si>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</si>
  <si>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</si>
  <si>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</si>
  <si>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</si>
  <si>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</si>
  <si>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</si>
  <si>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</si>
  <si>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</si>
  <si>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</si>
  <si>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</si>
  <si>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</si>
  <si>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</si>
  <si>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</si>
  <si>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</si>
  <si>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</si>
  <si>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</si>
  <si>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</si>
  <si>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</si>
  <si>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</si>
  <si>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</si>
  <si>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</si>
  <si>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</si>
  <si>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</si>
  <si>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</si>
  <si>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</si>
  <si>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</si>
  <si>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</si>
  <si>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</si>
  <si>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</si>
  <si>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</si>
  <si>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</si>
  <si>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</si>
  <si>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</si>
  <si>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</si>
  <si>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</si>
  <si>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</si>
  <si>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</si>
  <si>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</si>
  <si>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</si>
  <si>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</si>
  <si>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</si>
  <si>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</si>
  <si>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</si>
  <si>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</si>
  <si>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</si>
  <si>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</si>
  <si>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</si>
  <si>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</si>
  <si>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</si>
  <si>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</si>
  <si>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</si>
  <si>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</si>
  <si>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</si>
  <si>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</si>
  <si>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</si>
  <si>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</si>
  <si>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</si>
  <si>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</si>
  <si>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</si>
  <si>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</si>
  <si>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</si>
  <si>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</si>
  <si>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</si>
  <si>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</si>
  <si>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</si>
  <si>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</si>
  <si>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</si>
  <si>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</si>
  <si>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</si>
  <si>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</si>
  <si>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</si>
  <si>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</si>
  <si>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</si>
  <si>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</si>
  <si>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</si>
  <si>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</si>
  <si>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</si>
  <si>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</si>
  <si>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</si>
  <si>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</si>
  <si>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</si>
  <si>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</si>
  <si>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</si>
  <si>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</si>
  <si>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</si>
  <si>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</si>
  <si>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</si>
  <si>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</si>
  <si>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</si>
  <si>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</si>
  <si>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</si>
  <si>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</si>
  <si>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</si>
  <si>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</si>
  <si>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</si>
  <si>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</si>
  <si>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</si>
  <si>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</si>
  <si>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</si>
  <si>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</si>
  <si>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</si>
  <si>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</si>
  <si>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</si>
  <si>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</si>
  <si>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</si>
  <si>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</si>
  <si>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</si>
  <si>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</si>
  <si>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</si>
  <si>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</si>
  <si>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</si>
  <si>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</si>
  <si>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</si>
  <si>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</si>
  <si>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</si>
  <si>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</si>
  <si>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</si>
  <si>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</si>
  <si>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</si>
  <si>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</si>
  <si>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</si>
  <si>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</si>
  <si>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</si>
  <si>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</si>
  <si>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</si>
  <si>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</si>
  <si>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</si>
  <si>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</si>
  <si>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</si>
  <si>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</si>
  <si>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</si>
  <si>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</si>
  <si>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</si>
  <si>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</si>
  <si>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</si>
  <si>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</si>
  <si>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</si>
  <si>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</si>
  <si>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</si>
  <si>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</si>
  <si>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</si>
  <si>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</si>
  <si>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</si>
  <si>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</si>
  <si>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</si>
  <si>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</si>
  <si>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</si>
  <si>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</si>
  <si>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</si>
  <si>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</si>
  <si>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</si>
  <si>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</si>
  <si>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</si>
  <si>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</si>
  <si>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</si>
  <si>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</si>
  <si>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</si>
  <si>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</si>
  <si>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</si>
  <si>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</si>
  <si>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</si>
  <si>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</si>
  <si>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</si>
  <si>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</si>
  <si>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</si>
  <si>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</si>
  <si>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</si>
  <si>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</si>
  <si>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</si>
  <si>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</si>
  <si>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</si>
  <si>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</si>
  <si>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</si>
  <si>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</si>
  <si>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</si>
  <si>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</si>
  <si>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</si>
  <si>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</si>
  <si>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</si>
  <si>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</si>
  <si>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</si>
  <si>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</si>
  <si>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</si>
  <si>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</si>
  <si>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</si>
  <si>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</si>
  <si>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</si>
  <si>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</si>
  <si>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</si>
  <si>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</si>
  <si>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</si>
  <si>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</si>
  <si>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</si>
  <si>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</si>
  <si>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</si>
  <si>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</si>
  <si>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</si>
  <si>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</si>
  <si>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</si>
  <si>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</si>
  <si>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</si>
  <si>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</si>
  <si>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</si>
  <si>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</si>
  <si>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</si>
  <si>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</si>
  <si>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</si>
  <si>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</si>
  <si>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</si>
  <si>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</si>
  <si>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</si>
  <si>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</si>
  <si>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</si>
  <si>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</si>
  <si>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</si>
  <si>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</si>
  <si>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</si>
  <si>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</si>
  <si>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</si>
  <si>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</si>
  <si>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</si>
  <si>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</si>
  <si>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</si>
  <si>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</si>
  <si>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</si>
  <si>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</si>
  <si>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</si>
  <si>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</si>
  <si>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</si>
  <si>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</si>
  <si>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</si>
  <si>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</si>
  <si>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</si>
  <si>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</si>
  <si>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</si>
  <si>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</si>
  <si>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</si>
  <si>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</si>
  <si>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</si>
  <si>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</si>
  <si>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</si>
  <si>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</si>
  <si>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</si>
  <si>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</si>
  <si>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</si>
  <si>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</si>
  <si>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</si>
  <si>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</si>
  <si>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</si>
  <si>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</si>
  <si>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</si>
  <si>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</si>
  <si>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</si>
  <si>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</si>
  <si>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</si>
  <si>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</si>
  <si>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</si>
  <si>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</si>
  <si>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</si>
  <si>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</si>
  <si>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</si>
  <si>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</si>
  <si>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</si>
  <si>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</si>
  <si>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</si>
  <si>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</si>
  <si>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</si>
  <si>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</si>
  <si>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</si>
  <si>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</si>
  <si>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</si>
  <si>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</si>
  <si>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</si>
  <si>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</si>
  <si>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</si>
  <si>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</si>
  <si>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</si>
  <si>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</si>
  <si>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</si>
  <si>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</si>
  <si>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</si>
  <si>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</si>
  <si>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</si>
  <si>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</si>
  <si>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</si>
  <si>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</si>
  <si>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</si>
  <si>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</si>
  <si>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</si>
  <si>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</si>
  <si>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</si>
  <si>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</si>
  <si>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</si>
  <si>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</si>
  <si>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</si>
  <si>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</si>
  <si>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</si>
  <si>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</si>
  <si>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</si>
  <si>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</si>
  <si>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</si>
  <si>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</si>
  <si>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</si>
  <si>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</si>
  <si>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</si>
  <si>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</si>
  <si>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</si>
  <si>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</si>
  <si>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</si>
  <si>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</si>
  <si>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</si>
  <si>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</si>
  <si>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</si>
  <si>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</si>
  <si>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</si>
  <si>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</si>
  <si>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</si>
  <si>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</si>
  <si>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</si>
  <si>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</si>
  <si>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</si>
  <si>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</si>
  <si>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</si>
  <si>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</si>
  <si>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</si>
  <si>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</si>
  <si>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</si>
  <si>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</si>
  <si>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</si>
  <si>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</si>
  <si>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</si>
  <si>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</si>
  <si>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</si>
  <si>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</si>
  <si>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</si>
  <si>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</si>
  <si>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</si>
  <si>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</si>
  <si>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</si>
  <si>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</si>
  <si>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</si>
  <si>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</si>
  <si>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</si>
  <si>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</si>
  <si>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</si>
  <si>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</si>
  <si>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</si>
  <si>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</si>
  <si>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</si>
  <si>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</si>
  <si>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</si>
  <si>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</si>
  <si>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</si>
  <si>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</si>
  <si>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</si>
  <si>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</si>
  <si>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</si>
  <si>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</si>
  <si>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</si>
  <si>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</si>
  <si>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</si>
  <si>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</si>
  <si>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</si>
  <si>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</si>
  <si>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</si>
  <si>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</si>
  <si>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</si>
  <si>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</si>
  <si>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</si>
  <si>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</si>
  <si>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</si>
  <si>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</si>
  <si>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</si>
  <si>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</si>
  <si>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</si>
  <si>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</si>
  <si>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</si>
  <si>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</si>
  <si>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</si>
  <si>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</si>
  <si>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</si>
  <si>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</si>
  <si>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</si>
  <si>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</si>
  <si>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</si>
  <si>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</si>
  <si>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</si>
  <si>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</si>
  <si>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</si>
  <si>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</si>
  <si>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</si>
  <si>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</si>
  <si>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</si>
  <si>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</si>
  <si>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</si>
  <si>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</si>
  <si>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</si>
  <si>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</si>
  <si>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</si>
  <si>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</si>
  <si>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</si>
  <si>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</si>
  <si>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</si>
  <si>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</si>
  <si>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</si>
  <si>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</si>
  <si>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</si>
  <si>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</si>
  <si>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</si>
  <si>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</si>
  <si>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</si>
  <si>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</si>
  <si>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</si>
  <si>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</si>
  <si>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</si>
  <si>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</si>
  <si>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</si>
  <si>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</si>
  <si>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</si>
  <si>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</si>
  <si>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</si>
  <si>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</si>
  <si>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</si>
  <si>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</si>
  <si>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</si>
  <si>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</si>
  <si>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</si>
  <si>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</si>
  <si>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</si>
  <si>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</si>
  <si>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</si>
  <si>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</si>
  <si>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</si>
  <si>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</si>
  <si>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</si>
  <si>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</si>
  <si>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</si>
  <si>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</si>
  <si>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</si>
  <si>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</si>
  <si>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</si>
  <si>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</si>
  <si>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</si>
  <si>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</si>
  <si>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</si>
  <si>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</si>
  <si>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</si>
  <si>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</si>
  <si>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</si>
  <si>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</si>
  <si>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</si>
  <si>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</si>
  <si>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</si>
  <si>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</si>
  <si>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</si>
  <si>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</si>
  <si>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</si>
  <si>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</si>
  <si>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</si>
  <si>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</si>
  <si>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</si>
  <si>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</si>
  <si>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</si>
  <si>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</si>
  <si>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</si>
  <si>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</si>
  <si>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</si>
  <si>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</si>
  <si>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</si>
  <si>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</si>
  <si>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</si>
  <si>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</si>
  <si>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</si>
  <si>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</si>
  <si>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</si>
  <si>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</si>
  <si>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</si>
  <si>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</si>
  <si>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</si>
  <si>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</si>
  <si>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</si>
  <si>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</si>
  <si>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</si>
  <si>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</si>
  <si>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</si>
  <si>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</si>
  <si>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</si>
  <si>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</si>
  <si>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</si>
  <si>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</si>
  <si>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</si>
  <si>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</si>
  <si>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</si>
  <si>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</si>
  <si>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</si>
  <si>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</si>
  <si>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</si>
  <si>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</si>
  <si>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</si>
  <si>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</si>
  <si>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</si>
  <si>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</si>
  <si>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</si>
  <si>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</si>
  <si>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</si>
  <si>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</si>
  <si>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</si>
  <si>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</si>
  <si>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</si>
  <si>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</si>
  <si>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</si>
  <si>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</si>
  <si>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</si>
  <si>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</si>
  <si>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</si>
  <si>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</si>
  <si>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</si>
  <si>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</si>
  <si>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</si>
  <si>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</si>
  <si>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</si>
  <si>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</si>
  <si>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</si>
  <si>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</si>
  <si>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</si>
  <si>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</si>
  <si>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</si>
  <si>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</si>
  <si>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</si>
  <si>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</si>
  <si>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</si>
  <si>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</si>
  <si>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</si>
  <si>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</si>
  <si>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</si>
  <si>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</si>
  <si>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</si>
  <si>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</si>
  <si>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</si>
  <si>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</si>
  <si>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</si>
  <si>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</si>
  <si>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</si>
  <si>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</si>
  <si>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</si>
  <si>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</si>
  <si>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</si>
  <si>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</si>
  <si>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</si>
  <si>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</si>
  <si>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</si>
  <si>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</si>
  <si>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</si>
  <si>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</si>
  <si>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</si>
  <si>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</si>
  <si>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</si>
  <si>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</si>
  <si>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</si>
  <si>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</si>
  <si>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</si>
  <si>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</si>
  <si>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</si>
  <si>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</si>
  <si>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</si>
  <si>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</si>
  <si>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</si>
  <si>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</si>
  <si>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</si>
  <si>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</si>
  <si>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</si>
  <si>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</si>
  <si>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</si>
  <si>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</si>
  <si>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</si>
  <si>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</si>
  <si>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</si>
  <si>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</si>
  <si>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</si>
  <si>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</si>
  <si>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</si>
  <si>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</si>
  <si>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</si>
  <si>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</si>
  <si>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</si>
  <si>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</si>
  <si>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</si>
  <si>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</si>
  <si>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</si>
  <si>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</si>
  <si>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</si>
  <si>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</si>
  <si>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</si>
  <si>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</si>
  <si>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</si>
  <si>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</si>
  <si>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</si>
  <si>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</si>
  <si>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</si>
  <si>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</si>
  <si>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</si>
  <si>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</si>
  <si>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</si>
  <si>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</si>
  <si>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</si>
  <si>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</si>
  <si>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</si>
  <si>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</si>
  <si>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</si>
  <si>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</si>
  <si>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</si>
  <si>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</si>
  <si>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</si>
  <si>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</si>
  <si>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</si>
  <si>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</si>
  <si>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</si>
  <si>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</si>
  <si>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</si>
  <si>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</si>
  <si>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</si>
  <si>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</si>
  <si>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</si>
  <si>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</si>
  <si>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</si>
  <si>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</si>
  <si>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</si>
  <si>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</si>
  <si>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</si>
  <si>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</si>
  <si>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</si>
  <si>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</si>
  <si>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</si>
  <si>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</si>
  <si>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</si>
  <si>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</si>
  <si>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</si>
  <si>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</si>
  <si>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</si>
  <si>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</si>
  <si>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</si>
  <si>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</si>
  <si>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</si>
  <si>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</si>
  <si>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</si>
  <si>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</si>
  <si>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</si>
  <si>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</si>
  <si>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</si>
  <si>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</si>
  <si>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</si>
  <si>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</si>
  <si>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</si>
  <si>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</si>
  <si>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</si>
  <si>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</si>
  <si>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</si>
  <si>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</si>
  <si>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</si>
  <si>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</si>
  <si>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</si>
  <si>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</si>
  <si>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</si>
  <si>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</si>
  <si>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</si>
  <si>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</si>
  <si>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</si>
  <si>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</si>
  <si>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</si>
  <si>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</si>
  <si>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</si>
  <si>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</si>
  <si>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</si>
  <si>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</si>
  <si>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</si>
  <si>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</si>
  <si>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</si>
  <si>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</si>
  <si>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</si>
  <si>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</si>
  <si>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</si>
  <si>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</si>
  <si>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</si>
  <si>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</si>
  <si>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</si>
  <si>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</si>
  <si>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</si>
  <si>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</si>
  <si>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</si>
  <si>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</si>
  <si>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</si>
  <si>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</si>
  <si>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</si>
  <si>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</si>
  <si>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</si>
  <si>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</si>
  <si>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</si>
  <si>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</si>
  <si>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</si>
  <si>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</si>
  <si>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</si>
  <si>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</si>
  <si>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</si>
  <si>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</si>
  <si>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</si>
  <si>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</si>
  <si>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</si>
  <si>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</si>
  <si>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</si>
  <si>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</si>
  <si>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</si>
  <si>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</si>
  <si>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</si>
  <si>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</si>
  <si>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</si>
  <si>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</si>
  <si>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</si>
  <si>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</si>
  <si>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</si>
  <si>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</si>
  <si>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</si>
  <si>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</si>
  <si>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</si>
  <si>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</si>
  <si>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</si>
  <si>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</si>
  <si>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</si>
  <si>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</si>
  <si>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</si>
  <si>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</si>
  <si>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</si>
  <si>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</si>
  <si>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</si>
  <si>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</si>
  <si>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</si>
  <si>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</si>
  <si>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</si>
  <si>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</si>
  <si>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</si>
  <si>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</si>
  <si>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</si>
  <si>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</si>
  <si>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</si>
  <si>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</si>
  <si>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</si>
  <si>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</si>
  <si>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</si>
  <si>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</si>
  <si>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</si>
  <si>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</si>
  <si>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</si>
  <si>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</si>
  <si>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</si>
  <si>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</si>
  <si>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</si>
  <si>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</si>
  <si>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</si>
  <si>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</si>
  <si>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</si>
  <si>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</si>
  <si>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</si>
  <si>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</si>
  <si>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</si>
  <si>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</si>
  <si>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</si>
  <si>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</si>
  <si>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</si>
  <si>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</si>
  <si>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</si>
  <si>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</si>
  <si>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</si>
  <si>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</si>
  <si>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</si>
  <si>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</si>
  <si>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</si>
  <si>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</si>
  <si>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</si>
  <si>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</si>
  <si>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</si>
  <si>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</si>
  <si>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</si>
  <si>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</si>
  <si>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</si>
  <si>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</si>
  <si>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</si>
  <si>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</si>
  <si>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</si>
  <si>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</si>
  <si>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</si>
  <si>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</si>
  <si>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</si>
  <si>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</si>
  <si>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</si>
  <si>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</si>
  <si>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</si>
  <si>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</si>
  <si>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</si>
  <si>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</si>
  <si>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</si>
  <si>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</si>
  <si>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</si>
  <si>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</si>
  <si>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</si>
  <si>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</si>
  <si>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</si>
  <si>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</si>
  <si>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</si>
  <si>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</si>
  <si>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</si>
  <si>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</si>
  <si>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</si>
  <si>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</si>
  <si>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</si>
  <si>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</si>
  <si>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</si>
  <si>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</si>
  <si>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</si>
  <si>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</si>
  <si>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</si>
  <si>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</si>
  <si>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</si>
  <si>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</si>
  <si>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</si>
  <si>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</si>
  <si>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</si>
  <si>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</si>
  <si>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</si>
  <si>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</si>
  <si>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</si>
  <si>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</si>
  <si>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</si>
  <si>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</si>
  <si>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</si>
  <si>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</si>
  <si>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</si>
  <si>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</si>
  <si>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</si>
  <si>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</si>
  <si>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</si>
  <si>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</si>
  <si>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</si>
  <si>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</si>
  <si>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</si>
  <si>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</si>
  <si>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</si>
  <si>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</si>
  <si>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</si>
  <si>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</si>
  <si>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</si>
  <si>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</si>
  <si>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</si>
  <si>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</si>
  <si>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</si>
  <si>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</si>
  <si>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</si>
  <si>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</si>
  <si>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</si>
  <si>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</si>
  <si>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</si>
  <si>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</si>
  <si>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</si>
  <si>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</si>
  <si>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</si>
  <si>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</si>
  <si>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</si>
  <si>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</si>
  <si>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</si>
  <si>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</si>
  <si>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</si>
  <si>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</si>
  <si>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</si>
  <si>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</si>
  <si>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</si>
  <si>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</si>
  <si>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</si>
  <si>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</si>
  <si>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</si>
  <si>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</si>
  <si>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</si>
  <si>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</si>
  <si>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</si>
  <si>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</si>
  <si>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</si>
  <si>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</si>
  <si>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</si>
  <si>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</si>
  <si>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</si>
  <si>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</si>
  <si>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</si>
  <si>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</si>
  <si>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</si>
  <si>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</si>
  <si>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</si>
  <si>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</si>
  <si>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</si>
  <si>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</si>
  <si>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</si>
  <si>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</si>
  <si>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</si>
  <si>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</si>
  <si>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</si>
  <si>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</si>
  <si>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</si>
  <si>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</si>
  <si>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</si>
  <si>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</si>
  <si>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</si>
  <si>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</si>
  <si>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</si>
  <si>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</si>
  <si>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</si>
  <si>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</si>
  <si>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</si>
  <si>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</si>
  <si>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</si>
  <si>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</si>
  <si>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</si>
  <si>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</si>
  <si>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</si>
  <si>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</si>
  <si>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</si>
  <si>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</si>
  <si>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</si>
  <si>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</si>
  <si>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</si>
  <si>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</si>
  <si>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</si>
  <si>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</si>
  <si>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</si>
  <si>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</si>
  <si>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</si>
  <si>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</si>
  <si>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</si>
  <si>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</si>
  <si>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</si>
  <si>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</si>
  <si>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</si>
  <si>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</si>
  <si>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</si>
  <si>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</si>
  <si>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</si>
  <si>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</si>
  <si>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</si>
  <si>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</si>
  <si>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</si>
  <si>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</si>
  <si>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</si>
  <si>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</si>
  <si>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</si>
  <si>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</si>
  <si>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</si>
  <si>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</si>
  <si>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</si>
  <si>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</si>
  <si>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</si>
  <si>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</si>
  <si>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</si>
  <si>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</si>
  <si>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</si>
  <si>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</si>
  <si>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</si>
  <si>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</si>
  <si>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</si>
  <si>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</si>
  <si>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</si>
  <si>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</si>
  <si>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</si>
  <si>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</si>
  <si>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</si>
  <si>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</si>
  <si>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</si>
  <si>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</si>
  <si>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</si>
  <si>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</si>
  <si>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</si>
  <si>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</si>
  <si>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</si>
  <si>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</si>
  <si>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</si>
  <si>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</si>
  <si>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</si>
  <si>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</si>
  <si>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</si>
  <si>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</si>
  <si>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</si>
  <si>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</si>
  <si>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</si>
  <si>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</si>
  <si>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</si>
  <si>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</si>
  <si>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</si>
  <si>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</si>
  <si>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</si>
  <si>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</si>
  <si>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</si>
  <si>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</si>
  <si>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</si>
  <si>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</si>
  <si>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</si>
  <si>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</si>
  <si>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</si>
  <si>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</si>
  <si>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</si>
  <si>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</si>
  <si>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</si>
  <si>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</si>
  <si>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</si>
  <si>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</si>
  <si>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</si>
  <si>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</si>
  <si>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</si>
  <si>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</si>
  <si>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</si>
  <si>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</si>
  <si>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</si>
  <si>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</si>
  <si>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</si>
  <si>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</si>
  <si>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</si>
  <si>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</si>
  <si>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</si>
  <si>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</si>
  <si>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</si>
  <si>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</si>
  <si>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</si>
  <si>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</si>
  <si>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</si>
  <si>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</si>
  <si>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</si>
  <si>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</si>
  <si>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</si>
  <si>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</si>
  <si>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</si>
  <si>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</si>
  <si>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</si>
  <si>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</si>
  <si>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</si>
  <si>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</si>
  <si>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</si>
  <si>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</si>
  <si>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</si>
  <si>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</si>
  <si>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</si>
  <si>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</si>
  <si>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</si>
  <si>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</si>
  <si>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</si>
  <si>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</si>
  <si>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</si>
  <si>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</si>
  <si>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</si>
  <si>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</si>
  <si>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</si>
  <si>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</si>
  <si>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</si>
  <si>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</si>
  <si>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</si>
  <si>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</si>
  <si>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</si>
  <si>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</si>
  <si>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</si>
  <si>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</si>
  <si>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</si>
  <si>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</si>
  <si>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</si>
  <si>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</si>
  <si>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</si>
  <si>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</si>
  <si>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</si>
  <si>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</si>
  <si>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</si>
  <si>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</si>
  <si>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</si>
  <si>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</si>
  <si>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</si>
  <si>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</si>
  <si>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</si>
  <si>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</si>
  <si>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</si>
  <si>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</si>
  <si>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</si>
  <si>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</si>
  <si>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</si>
  <si>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</si>
  <si>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</si>
  <si>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</si>
  <si>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</si>
  <si>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</si>
  <si>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</si>
  <si>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</si>
  <si>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</si>
  <si>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</si>
  <si>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</si>
  <si>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</si>
  <si>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</si>
  <si>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</si>
  <si>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</si>
  <si>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</si>
  <si>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</si>
  <si>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</si>
  <si>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</si>
  <si>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</si>
  <si>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</si>
  <si>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</si>
  <si>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</si>
  <si>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</si>
  <si>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</si>
  <si>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</si>
  <si>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</si>
  <si>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</si>
  <si>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</si>
  <si>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</si>
  <si>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</si>
  <si>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</si>
  <si>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</si>
  <si>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</si>
  <si>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</si>
  <si>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</si>
  <si>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</si>
  <si>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</si>
  <si>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</si>
  <si>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</si>
  <si>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</si>
  <si>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</si>
  <si>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</si>
  <si>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</si>
  <si>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</si>
  <si>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</si>
  <si>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</si>
  <si>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</si>
  <si>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</si>
  <si>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</si>
  <si>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</si>
  <si>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</si>
  <si>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</si>
  <si>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</si>
  <si>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</si>
  <si>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</si>
  <si>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</si>
  <si>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</si>
  <si>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</si>
  <si>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</si>
  <si>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</si>
  <si>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</si>
  <si>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</si>
  <si>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</si>
  <si>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</si>
  <si>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</si>
  <si>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</si>
  <si>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</si>
  <si>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</si>
  <si>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</si>
  <si>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</si>
  <si>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</si>
  <si>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</si>
  <si>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</si>
  <si>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</si>
  <si>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</si>
  <si>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</si>
  <si>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</si>
  <si>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</si>
  <si>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</si>
  <si>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</si>
  <si>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</si>
  <si>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</si>
  <si>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</si>
  <si>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</si>
  <si>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</si>
  <si>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</si>
  <si>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</si>
  <si>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</si>
  <si>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</si>
  <si>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</si>
  <si>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</si>
  <si>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</si>
  <si>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</si>
  <si>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</si>
  <si>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</si>
  <si>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</si>
  <si>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</si>
  <si>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</si>
  <si>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</si>
  <si>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</si>
  <si>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</si>
  <si>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</si>
  <si>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</si>
  <si>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</si>
  <si>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</si>
  <si>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</si>
  <si>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</si>
  <si>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</si>
  <si>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</si>
  <si>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</si>
  <si>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</si>
  <si>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</si>
  <si>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</si>
  <si>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</si>
  <si>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</si>
  <si>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</si>
  <si>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</si>
  <si>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</si>
  <si>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</si>
  <si>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</si>
  <si>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</si>
  <si>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</si>
  <si>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</si>
  <si>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</si>
  <si>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</si>
  <si>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</si>
  <si>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</si>
  <si>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</si>
  <si>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</si>
  <si>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</si>
  <si>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</si>
  <si>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</si>
  <si>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</si>
  <si>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</si>
  <si>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</si>
  <si>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</si>
  <si>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</si>
  <si>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</si>
  <si>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</si>
  <si>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</si>
  <si>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</si>
  <si>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</si>
  <si>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</si>
  <si>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</si>
  <si>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</si>
  <si>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</si>
  <si>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</si>
  <si>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</si>
  <si>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</si>
  <si>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</si>
  <si>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</si>
  <si>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</si>
  <si>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</si>
  <si>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</si>
  <si>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</si>
  <si>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</si>
  <si>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</si>
  <si>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</si>
  <si>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</si>
  <si>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</si>
  <si>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</si>
  <si>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</si>
  <si>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</si>
  <si>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</si>
  <si>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</si>
  <si>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</si>
  <si>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</si>
  <si>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</si>
  <si>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</si>
  <si>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</si>
  <si>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</si>
  <si>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</si>
  <si>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</si>
  <si>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</si>
  <si>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</si>
  <si>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</si>
  <si>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</si>
  <si>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</si>
  <si>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</si>
  <si>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</si>
  <si>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</si>
  <si>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</si>
  <si>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</si>
  <si>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</si>
  <si>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</si>
  <si>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</si>
  <si>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</si>
  <si>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</si>
  <si>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</si>
  <si>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</si>
  <si>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</si>
  <si>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</si>
  <si>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</si>
  <si>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</si>
  <si>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</si>
  <si>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</si>
  <si>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</si>
  <si>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</si>
  <si>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</si>
  <si>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</si>
  <si>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</si>
  <si>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</si>
  <si>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</si>
  <si>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</si>
  <si>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</si>
  <si>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</si>
  <si>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</si>
  <si>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</si>
  <si>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</si>
  <si>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</si>
  <si>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</si>
  <si>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</si>
  <si>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</si>
  <si>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</si>
  <si>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</si>
  <si>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</si>
  <si>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</si>
  <si>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</si>
  <si>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</si>
  <si>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</si>
  <si>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</si>
  <si>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</si>
  <si>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</si>
  <si>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</si>
  <si>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</si>
  <si>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</si>
  <si>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</si>
  <si>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</si>
  <si>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</si>
  <si>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</si>
  <si>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</si>
  <si>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</si>
  <si>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</si>
  <si>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</si>
  <si>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</si>
  <si>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</si>
  <si>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</si>
  <si>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</si>
  <si>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</si>
  <si>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</si>
  <si>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</si>
  <si>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</si>
  <si>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</si>
  <si>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</si>
  <si>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</si>
  <si>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</si>
  <si>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</si>
  <si>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</si>
  <si>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</si>
  <si>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</si>
  <si>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</si>
  <si>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</si>
  <si>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</si>
  <si>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</si>
  <si>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</si>
  <si>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</si>
  <si>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</si>
  <si>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</si>
  <si>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</si>
  <si>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</si>
  <si>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</si>
  <si>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</si>
  <si>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</si>
  <si>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</si>
  <si>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</si>
  <si>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</si>
  <si>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</si>
  <si>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</si>
  <si>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</si>
  <si>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</si>
  <si>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</si>
  <si>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</si>
  <si>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</si>
  <si>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</si>
  <si>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</si>
  <si>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</si>
  <si>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</si>
  <si>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</si>
  <si>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</si>
  <si>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</si>
  <si>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</si>
  <si>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</si>
  <si>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</si>
  <si>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</si>
  <si>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</si>
  <si>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</si>
  <si>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</si>
  <si>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</si>
  <si>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</si>
  <si>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</si>
  <si>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</si>
  <si>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</si>
  <si>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</si>
  <si>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</si>
  <si>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</si>
  <si>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</si>
  <si>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</si>
  <si>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</si>
  <si>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</si>
  <si>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</si>
  <si>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</si>
  <si>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</si>
  <si>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</si>
  <si>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</si>
  <si>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</si>
  <si>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</si>
  <si>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</si>
  <si>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</si>
  <si>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</si>
  <si>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</si>
  <si>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</si>
  <si>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</si>
  <si>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</si>
  <si>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</si>
  <si>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</si>
  <si>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</si>
  <si>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</si>
  <si>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</si>
  <si>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</si>
  <si>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</si>
  <si>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</si>
  <si>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</si>
  <si>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</si>
  <si>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</si>
  <si>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</si>
  <si>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</si>
  <si>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</si>
  <si>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</si>
  <si>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</si>
  <si>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</si>
  <si>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</si>
  <si>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</si>
  <si>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</si>
  <si>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</si>
  <si>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</si>
  <si>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</si>
  <si>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</si>
  <si>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</si>
  <si>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</si>
  <si>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</si>
  <si>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</si>
  <si>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</si>
  <si>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</si>
  <si>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</si>
  <si>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</si>
  <si>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</si>
  <si>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</si>
  <si>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</si>
  <si>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</si>
  <si>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</si>
  <si>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</si>
  <si>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</si>
  <si>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</si>
  <si>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</si>
  <si>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</si>
  <si>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</si>
  <si>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</si>
  <si>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</si>
  <si>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</si>
  <si>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</si>
  <si>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</si>
  <si>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</si>
  <si>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</si>
  <si>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</si>
  <si>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</si>
  <si>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</si>
  <si>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</si>
  <si>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</si>
  <si>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</si>
  <si>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</si>
  <si>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</si>
  <si>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</si>
  <si>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</si>
  <si>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</si>
  <si>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</si>
  <si>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</si>
  <si>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</si>
  <si>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</si>
  <si>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</si>
  <si>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</si>
  <si>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</si>
  <si>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</si>
  <si>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</si>
  <si>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</si>
  <si>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</si>
  <si>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</si>
  <si>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</si>
  <si>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</si>
  <si>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</si>
  <si>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</si>
  <si>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</si>
  <si>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</si>
  <si>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</si>
  <si>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</si>
  <si>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</si>
  <si>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</si>
  <si>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</si>
  <si>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</si>
  <si>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</si>
  <si>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</si>
  <si>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</si>
  <si>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</si>
  <si>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</si>
  <si>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</si>
  <si>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</si>
  <si>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</si>
  <si>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</si>
  <si>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</si>
  <si>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</si>
  <si>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</si>
  <si>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</si>
  <si>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</si>
  <si>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</si>
  <si>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</si>
  <si>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</si>
  <si>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</si>
  <si>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</si>
  <si>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</si>
  <si>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</si>
  <si>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</si>
  <si>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</si>
  <si>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</si>
  <si>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</si>
  <si>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</si>
  <si>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</si>
  <si>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</si>
  <si>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</si>
  <si>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</si>
  <si>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</si>
  <si>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</si>
  <si>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</si>
  <si>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</si>
  <si>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</si>
  <si>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</si>
  <si>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</si>
  <si>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</si>
  <si>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</si>
  <si>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</si>
  <si>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</si>
  <si>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</si>
  <si>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</si>
  <si>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</si>
  <si>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</si>
  <si>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</si>
  <si>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</si>
  <si>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</si>
  <si>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</si>
  <si>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</si>
  <si>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</si>
  <si>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</si>
  <si>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</si>
  <si>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</si>
  <si>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</si>
  <si>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</si>
  <si>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</si>
  <si>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</si>
  <si>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</si>
  <si>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</si>
  <si>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</si>
  <si>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</si>
  <si>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</si>
  <si>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</si>
  <si>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</si>
  <si>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</si>
  <si>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</si>
  <si>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</si>
  <si>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</si>
  <si>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</si>
  <si>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</si>
  <si>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</si>
  <si>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</si>
  <si>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</si>
  <si>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</si>
  <si>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</si>
  <si>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</si>
  <si>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</si>
  <si>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</si>
  <si>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</si>
  <si>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</si>
  <si>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</si>
  <si>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</si>
  <si>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</si>
  <si>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</si>
  <si>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</si>
  <si>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</si>
  <si>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</si>
  <si>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</si>
  <si>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</si>
  <si>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</si>
  <si>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</si>
  <si>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</si>
  <si>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</si>
  <si>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</si>
  <si>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</si>
  <si>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</si>
  <si>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</si>
  <si>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</si>
  <si>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</si>
  <si>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</si>
  <si>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</si>
  <si>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</si>
  <si>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</si>
  <si>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</si>
  <si>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</si>
  <si>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</si>
  <si>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</si>
  <si>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</si>
  <si>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</si>
  <si>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</si>
  <si>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</si>
  <si>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</si>
  <si>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</si>
  <si>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</si>
  <si>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</si>
  <si>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</si>
  <si>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</si>
  <si>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</si>
  <si>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</si>
  <si>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</si>
  <si>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</si>
  <si>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</si>
  <si>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</si>
  <si>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</si>
  <si>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</si>
  <si>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</si>
  <si>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</si>
  <si>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</si>
  <si>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</si>
  <si>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</si>
  <si>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</si>
  <si>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</si>
  <si>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</si>
  <si>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</si>
  <si>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</si>
  <si>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</si>
  <si>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</si>
  <si>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</si>
  <si>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</si>
  <si>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</si>
  <si>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</si>
  <si>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</si>
  <si>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</si>
  <si>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</si>
  <si>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</si>
  <si>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</si>
  <si>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</si>
  <si>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</si>
  <si>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</si>
  <si>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</si>
  <si>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</si>
  <si>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</si>
  <si>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</si>
  <si>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</si>
  <si>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</si>
  <si>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</si>
  <si>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</si>
  <si>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</si>
  <si>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</si>
  <si>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</si>
  <si>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</si>
  <si>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</si>
  <si>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</si>
  <si>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</si>
  <si>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</si>
  <si>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</si>
  <si>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</si>
  <si>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</si>
  <si>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</si>
  <si>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</si>
  <si>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</si>
  <si>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</si>
  <si>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</si>
  <si>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</si>
  <si>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</si>
  <si>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</si>
  <si>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</si>
  <si>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</si>
  <si>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</si>
  <si>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</si>
  <si>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</si>
  <si>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</si>
  <si>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</si>
  <si>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</si>
  <si>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</si>
  <si>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</si>
  <si>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</si>
  <si>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</si>
  <si>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</si>
  <si>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</si>
  <si>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</si>
  <si>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</si>
  <si>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</si>
  <si>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</si>
  <si>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</si>
  <si>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</si>
  <si>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</si>
  <si>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</si>
  <si>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</si>
  <si>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</si>
  <si>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</si>
  <si>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</si>
  <si>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</si>
  <si>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</si>
  <si>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</si>
  <si>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</si>
  <si>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</si>
  <si>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</si>
  <si>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</si>
  <si>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</si>
  <si>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</si>
  <si>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</si>
  <si>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</si>
  <si>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</si>
  <si>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</si>
  <si>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</si>
  <si>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</si>
  <si>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</si>
  <si>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</si>
  <si>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</si>
  <si>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</si>
  <si>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</si>
  <si>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</si>
  <si>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</si>
  <si>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</si>
  <si>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</si>
  <si>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</si>
  <si>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</si>
  <si>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</si>
  <si>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</si>
  <si>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</si>
  <si>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</si>
  <si>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</si>
  <si>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</si>
  <si>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</si>
  <si>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</si>
  <si>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</si>
  <si>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</si>
  <si>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</si>
  <si>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</si>
  <si>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</si>
  <si>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</si>
  <si>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</si>
  <si>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</si>
  <si>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</si>
  <si>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</si>
  <si>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</si>
  <si>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</si>
  <si>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</si>
  <si>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</si>
  <si>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</si>
  <si>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</si>
  <si>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</si>
  <si>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</si>
  <si>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</si>
  <si>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</si>
  <si>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</si>
  <si>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</si>
  <si>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</si>
  <si>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</si>
  <si>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</si>
  <si>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</si>
  <si>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</si>
  <si>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</si>
  <si>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</si>
  <si>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</si>
  <si>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</si>
  <si>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</si>
  <si>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</si>
  <si>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</si>
  <si>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</si>
  <si>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</si>
  <si>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</si>
  <si>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</si>
  <si>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</si>
  <si>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</si>
  <si>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</si>
  <si>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</si>
  <si>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</si>
  <si>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</si>
  <si>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</si>
  <si>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</si>
  <si>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</si>
  <si>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</si>
  <si>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</si>
  <si>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</si>
  <si>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</si>
  <si>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</si>
  <si>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</si>
  <si>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</si>
  <si>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</si>
  <si>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</si>
  <si>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</si>
  <si>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</si>
  <si>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</si>
  <si>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</si>
  <si>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</si>
  <si>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</si>
  <si>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</si>
  <si>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</si>
  <si>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</si>
  <si>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</si>
  <si>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</si>
  <si>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</si>
  <si>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</si>
  <si>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</si>
  <si>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</si>
  <si>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</si>
  <si>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</si>
  <si>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</si>
  <si>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</si>
  <si>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</si>
  <si>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</si>
  <si>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</si>
  <si>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</si>
  <si>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</si>
  <si>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</si>
  <si>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</si>
  <si>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</si>
  <si>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</si>
  <si>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</si>
  <si>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</si>
  <si>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</si>
  <si>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</si>
  <si>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</si>
  <si>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</si>
  <si>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</si>
  <si>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</si>
  <si>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</si>
  <si>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</si>
  <si>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</si>
  <si>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</si>
  <si>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</si>
  <si>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</si>
  <si>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</si>
  <si>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</si>
  <si>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</si>
  <si>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</si>
  <si>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</si>
  <si>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</si>
  <si>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</si>
  <si>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</si>
  <si>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</si>
  <si>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</si>
  <si>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</si>
  <si>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</si>
  <si>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</si>
  <si>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</si>
  <si>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</si>
  <si>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</si>
  <si>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</si>
  <si>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</si>
  <si>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</si>
  <si>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</si>
  <si>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</si>
  <si>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</si>
  <si>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</si>
  <si>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</si>
  <si>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</si>
  <si>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</si>
  <si>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</si>
  <si>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</si>
  <si>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</si>
  <si>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</si>
  <si>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</si>
  <si>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</si>
  <si>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</si>
  <si>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</si>
  <si>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</si>
  <si>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</si>
  <si>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</si>
  <si>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</si>
  <si>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</si>
  <si>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</si>
  <si>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</si>
  <si>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</si>
  <si>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</si>
  <si>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</si>
  <si>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</si>
  <si>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</si>
  <si>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</si>
  <si>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</si>
  <si>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</si>
  <si>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</si>
  <si>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</si>
  <si>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</si>
  <si>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</si>
  <si>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</si>
  <si>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</si>
  <si>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</si>
  <si>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</si>
  <si>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</si>
  <si>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</si>
  <si>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</si>
  <si>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</si>
  <si>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</si>
  <si>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</si>
  <si>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</si>
  <si>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</si>
  <si>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</si>
  <si>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</si>
  <si>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</si>
  <si>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</si>
  <si>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</si>
  <si>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</si>
  <si>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</si>
  <si>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</si>
  <si>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</si>
  <si>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</si>
  <si>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</si>
  <si>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</si>
  <si>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</si>
  <si>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</si>
  <si>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</si>
  <si>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</si>
  <si>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</si>
  <si>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</si>
  <si>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</si>
  <si>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</si>
  <si>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</si>
  <si>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</si>
  <si>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</si>
  <si>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</si>
  <si>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</si>
  <si>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</si>
  <si>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</si>
  <si>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</si>
  <si>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</si>
  <si>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</si>
  <si>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</si>
  <si>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</si>
  <si>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</si>
  <si>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</si>
  <si>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</si>
  <si>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</si>
  <si>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</si>
  <si>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</si>
  <si>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</si>
  <si>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</si>
  <si>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</si>
  <si>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</si>
  <si>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</si>
  <si>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</si>
  <si>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</si>
  <si>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</si>
  <si>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</si>
  <si>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</si>
  <si>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</si>
  <si>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</si>
  <si>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</si>
  <si>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</si>
  <si>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</si>
  <si>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</si>
  <si>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</si>
  <si>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</si>
  <si>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</si>
  <si>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</si>
  <si>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</si>
  <si>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</si>
  <si>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</si>
  <si>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</si>
  <si>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</si>
  <si>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</si>
  <si>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</si>
  <si>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</si>
  <si>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</si>
  <si>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</si>
  <si>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</si>
  <si>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</si>
  <si>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</si>
  <si>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</si>
  <si>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</si>
  <si>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</si>
  <si>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</si>
  <si>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</si>
  <si>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</si>
  <si>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</si>
  <si>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</si>
  <si>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</si>
  <si>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</si>
  <si>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</si>
  <si>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</si>
  <si>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</si>
  <si>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</si>
  <si>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</si>
  <si>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</si>
  <si>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</si>
  <si>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</si>
  <si>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</si>
  <si>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</si>
  <si>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</si>
  <si>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</si>
  <si>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</si>
  <si>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</si>
  <si>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</si>
  <si>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</si>
  <si>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</si>
  <si>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</si>
  <si>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</si>
  <si>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</si>
  <si>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</si>
  <si>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</si>
  <si>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</si>
  <si>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</si>
  <si>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</si>
  <si>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</si>
  <si>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</si>
  <si>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</si>
  <si>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</si>
  <si>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</si>
  <si>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</si>
  <si>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</si>
  <si>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</si>
  <si>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</si>
  <si>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</si>
  <si>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</si>
  <si>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</si>
  <si>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</si>
  <si>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</si>
  <si>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</si>
  <si>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</si>
  <si>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</si>
  <si>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</si>
  <si>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</si>
  <si>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</si>
  <si>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</si>
  <si>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</si>
  <si>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</si>
  <si>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</si>
  <si>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</si>
  <si>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</si>
  <si>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</si>
  <si>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</si>
  <si>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</si>
  <si>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</si>
  <si>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</si>
  <si>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</si>
  <si>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</si>
  <si>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</si>
  <si>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</si>
  <si>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</si>
  <si>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</si>
  <si>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</si>
  <si>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</si>
  <si>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</si>
  <si>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</si>
  <si>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</si>
  <si>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</si>
  <si>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</si>
  <si>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</si>
  <si>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</si>
  <si>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</si>
  <si>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</si>
  <si>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</si>
  <si>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</si>
  <si>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</si>
  <si>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</si>
  <si>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</si>
  <si>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</si>
  <si>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</si>
  <si>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</si>
  <si>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</si>
  <si>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</si>
  <si>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</si>
  <si>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</si>
  <si>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</si>
  <si>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</si>
  <si>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</si>
  <si>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</si>
  <si>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</si>
  <si>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</si>
  <si>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</si>
  <si>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</si>
  <si>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</si>
  <si>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</si>
  <si>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</si>
  <si>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</si>
  <si>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</si>
  <si>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</si>
  <si>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</si>
  <si>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</si>
  <si>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</si>
  <si>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</si>
  <si>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</si>
  <si>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</si>
  <si>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</si>
  <si>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</si>
  <si>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</si>
  <si>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</si>
  <si>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</si>
  <si>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</si>
  <si>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</si>
  <si>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</si>
  <si>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</si>
  <si>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</si>
  <si>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</si>
  <si>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</si>
  <si>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</si>
  <si>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</si>
  <si>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</si>
  <si>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</si>
  <si>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</si>
  <si>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</si>
  <si>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</si>
  <si>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</si>
  <si>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</si>
  <si>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</si>
  <si>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</si>
  <si>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</si>
  <si>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</si>
  <si>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</si>
  <si>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</si>
  <si>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</si>
  <si>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</si>
  <si>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</si>
  <si>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</si>
  <si>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</si>
  <si>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</si>
  <si>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</si>
  <si>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</si>
  <si>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</si>
  <si>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</si>
  <si>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</si>
  <si>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</si>
  <si>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</si>
  <si>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</si>
  <si>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</si>
  <si>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</si>
  <si>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</si>
  <si>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</si>
  <si>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</si>
  <si>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</si>
  <si>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</si>
  <si>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</si>
  <si>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</si>
  <si>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</si>
  <si>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</si>
  <si>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</si>
  <si>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</si>
  <si>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</si>
  <si>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</si>
  <si>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</si>
  <si>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</si>
  <si>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</si>
  <si>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</si>
  <si>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</si>
  <si>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</si>
  <si>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</si>
  <si>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</si>
  <si>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</si>
  <si>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</si>
  <si>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</si>
  <si>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</si>
  <si>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</si>
  <si>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</si>
  <si>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</si>
  <si>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</si>
  <si>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</si>
  <si>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</si>
  <si>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</si>
  <si>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</si>
  <si>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</si>
  <si>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</si>
  <si>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</si>
  <si>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</si>
  <si>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</si>
  <si>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</si>
  <si>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</si>
  <si>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</si>
  <si>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</si>
  <si>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</si>
  <si>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</si>
  <si>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</si>
  <si>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</si>
  <si>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</si>
  <si>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</si>
  <si>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</si>
  <si>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</si>
  <si>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</si>
  <si>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</si>
  <si>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</si>
  <si>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</si>
  <si>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</si>
  <si>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</si>
  <si>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</si>
  <si>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</si>
  <si>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</si>
  <si>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</si>
  <si>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</si>
  <si>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</si>
  <si>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</si>
  <si>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</si>
  <si>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</si>
  <si>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</si>
  <si>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</si>
  <si>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</si>
  <si>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</si>
  <si>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</si>
  <si>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</si>
  <si>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</si>
  <si>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</si>
  <si>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</si>
  <si>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</si>
  <si>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</si>
  <si>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</si>
  <si>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</si>
  <si>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</si>
  <si>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</si>
  <si>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</si>
  <si>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</si>
  <si>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</si>
  <si>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</si>
  <si>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</si>
  <si>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</si>
  <si>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</si>
  <si>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</si>
  <si>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</si>
  <si>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</si>
  <si>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</si>
  <si>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</si>
  <si>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</si>
  <si>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</si>
  <si>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</si>
  <si>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</si>
  <si>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</si>
  <si>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</si>
  <si>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</si>
  <si>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</si>
  <si>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</si>
  <si>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</si>
  <si>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</si>
  <si>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</si>
  <si>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</si>
  <si>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</si>
  <si>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</si>
  <si>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</si>
  <si>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</si>
  <si>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</si>
  <si>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</si>
  <si>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</si>
  <si>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</si>
  <si>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</si>
  <si>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</si>
  <si>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</si>
  <si>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</si>
  <si>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</si>
  <si>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</si>
  <si>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</si>
  <si>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</si>
  <si>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</si>
  <si>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</si>
  <si>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</si>
  <si>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</si>
  <si>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</si>
  <si>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</si>
  <si>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</si>
  <si>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</si>
  <si>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</si>
  <si>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</si>
  <si>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</si>
  <si>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</si>
  <si>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</si>
  <si>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</si>
  <si>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</si>
  <si>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</si>
  <si>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</si>
  <si>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</si>
  <si>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</si>
  <si>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</si>
  <si>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</si>
  <si>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</si>
  <si>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</si>
  <si>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</si>
  <si>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</si>
  <si>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</si>
  <si>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</si>
  <si>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</si>
  <si>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</si>
  <si>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</si>
  <si>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</si>
  <si>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</si>
  <si>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</si>
  <si>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</si>
  <si>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</si>
  <si>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</si>
  <si>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</si>
  <si>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</si>
  <si>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</si>
  <si>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</si>
  <si>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</si>
  <si>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</si>
  <si>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</si>
  <si>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</si>
  <si>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</si>
  <si>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</si>
  <si>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</si>
  <si>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</si>
  <si>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</si>
  <si>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</si>
  <si>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</si>
  <si>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</si>
  <si>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</si>
  <si>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</si>
  <si>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</si>
  <si>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</si>
  <si>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</si>
  <si>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</si>
  <si>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</si>
  <si>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</si>
  <si>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</si>
  <si>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</si>
  <si>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</si>
  <si>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</si>
  <si>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</si>
  <si>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</si>
  <si>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</si>
  <si>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</si>
  <si>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</si>
  <si>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</si>
  <si>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</si>
  <si>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</si>
  <si>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</si>
  <si>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</si>
  <si>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</si>
  <si>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</si>
  <si>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</si>
  <si>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</si>
  <si>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</si>
  <si>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</si>
  <si>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</si>
  <si>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</si>
  <si>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</si>
  <si>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</si>
  <si>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</si>
  <si>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</si>
  <si>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</si>
  <si>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</si>
  <si>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</si>
  <si>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</si>
  <si>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</si>
  <si>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</si>
  <si>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</si>
  <si>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</si>
  <si>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</si>
  <si>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</si>
  <si>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</si>
  <si>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</si>
  <si>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</si>
  <si>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</si>
  <si>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</si>
  <si>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</si>
  <si>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</si>
  <si>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</si>
  <si>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</si>
  <si>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</si>
  <si>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</si>
  <si>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</si>
  <si>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</si>
  <si>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</si>
  <si>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</si>
  <si>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</si>
  <si>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</si>
  <si>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</si>
  <si>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</si>
  <si>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</si>
  <si>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</si>
  <si>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</si>
  <si>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</si>
  <si>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</si>
  <si>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</si>
  <si>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</si>
  <si>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</si>
  <si>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</si>
  <si>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</si>
  <si>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</si>
  <si>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</si>
  <si>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</si>
  <si>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</si>
  <si>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</si>
  <si>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</si>
  <si>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</si>
  <si>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</si>
  <si>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</si>
  <si>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</si>
  <si>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</si>
  <si>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</si>
  <si>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</si>
  <si>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</si>
  <si>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</si>
  <si>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</si>
  <si>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</si>
  <si>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</si>
  <si>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</si>
  <si>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</si>
  <si>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</si>
  <si>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</si>
  <si>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</si>
  <si>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</si>
  <si>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</si>
  <si>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</si>
  <si>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</si>
  <si>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</si>
  <si>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</si>
  <si>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</si>
  <si>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</si>
  <si>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</si>
  <si>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</si>
  <si>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</si>
  <si>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</si>
  <si>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</si>
  <si>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</si>
  <si>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</si>
  <si>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</si>
  <si>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</si>
  <si>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</si>
  <si>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</si>
  <si>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</si>
  <si>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</si>
  <si>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</si>
  <si>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</si>
  <si>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</si>
  <si>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</si>
  <si>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</si>
  <si>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</si>
  <si>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</si>
  <si>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</si>
  <si>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</si>
  <si>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</si>
  <si>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</si>
  <si>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</si>
  <si>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</si>
  <si>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</si>
  <si>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</si>
  <si>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</si>
  <si>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</si>
  <si>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</si>
  <si>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</si>
  <si>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</si>
  <si>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</si>
  <si>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</si>
  <si>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</si>
  <si>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</si>
  <si>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</si>
  <si>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</si>
  <si>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</si>
  <si>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</si>
  <si>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</si>
  <si>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</si>
  <si>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</si>
  <si>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</si>
  <si>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</si>
  <si>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</si>
  <si>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</si>
  <si>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</si>
  <si>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</si>
  <si>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</si>
  <si>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</si>
  <si>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</si>
  <si>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</si>
  <si>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</si>
  <si>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</si>
  <si>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</si>
  <si>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</si>
  <si>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</si>
  <si>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</si>
  <si>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</si>
  <si>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</si>
  <si>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</si>
  <si>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</si>
  <si>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</si>
  <si>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</si>
  <si>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</si>
  <si>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</si>
  <si>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</si>
  <si>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</si>
  <si>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</si>
  <si>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</si>
  <si>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</si>
  <si>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</si>
  <si>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</si>
  <si>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</si>
  <si>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</si>
  <si>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</si>
  <si>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</si>
  <si>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</si>
  <si>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</si>
  <si>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</si>
  <si>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</si>
  <si>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</si>
  <si>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</si>
  <si>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</si>
  <si>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</si>
  <si>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</si>
  <si>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</si>
  <si>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</si>
  <si>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</si>
  <si>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</si>
  <si>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</si>
  <si>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</si>
  <si>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</si>
  <si>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</si>
  <si>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</si>
  <si>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</si>
  <si>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</si>
  <si>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</si>
  <si>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</si>
  <si>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</si>
  <si>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</si>
  <si>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</si>
  <si>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</si>
  <si>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</si>
  <si>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</si>
  <si>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</si>
  <si>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</si>
  <si>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</si>
  <si>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</si>
  <si>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</si>
  <si>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</si>
  <si>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</si>
  <si>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</si>
  <si>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</si>
  <si>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</si>
  <si>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</si>
  <si>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</si>
  <si>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</si>
  <si>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</si>
  <si>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</si>
  <si>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</si>
  <si>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</si>
  <si>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</si>
  <si>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</si>
  <si>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</si>
  <si>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</si>
  <si>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</si>
  <si>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</si>
  <si>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</si>
  <si>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</si>
  <si>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</si>
  <si>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</si>
  <si>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</si>
  <si>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</si>
  <si>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</si>
  <si>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</si>
  <si>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</si>
  <si>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</si>
  <si>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</si>
  <si>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</si>
  <si>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</si>
  <si>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</si>
  <si>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</si>
  <si>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</si>
  <si>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</si>
  <si>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</si>
  <si>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</si>
  <si>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</si>
  <si>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</si>
  <si>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</si>
  <si>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</si>
  <si>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</si>
  <si>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</si>
  <si>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</si>
  <si>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</si>
  <si>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</si>
  <si>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</si>
  <si>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</si>
  <si>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</si>
  <si>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</si>
  <si>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</si>
  <si>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</si>
  <si>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</si>
  <si>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</si>
  <si>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</si>
  <si>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</si>
  <si>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</si>
  <si>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</si>
  <si>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</si>
  <si>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</si>
  <si>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</si>
  <si>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</si>
  <si>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</si>
  <si>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</si>
  <si>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</si>
  <si>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</si>
  <si>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</si>
  <si>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</si>
  <si>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</si>
  <si>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</si>
  <si>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</si>
  <si>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</si>
  <si>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</si>
  <si>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</si>
  <si>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</si>
  <si>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</si>
  <si>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</si>
  <si>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</si>
  <si>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</si>
  <si>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</si>
  <si>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</si>
  <si>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</si>
  <si>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</si>
  <si>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</si>
  <si>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</si>
  <si>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</si>
  <si>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</si>
  <si>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</si>
  <si>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</si>
  <si>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</si>
  <si>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</si>
  <si>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</si>
  <si>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</si>
  <si>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</si>
  <si>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</si>
  <si>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</si>
  <si>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</si>
  <si>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</si>
  <si>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</si>
  <si>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</si>
  <si>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</si>
  <si>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</si>
  <si>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</si>
  <si>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</si>
  <si>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</si>
  <si>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</si>
  <si>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</si>
  <si>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</si>
  <si>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</si>
  <si>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</si>
  <si>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</si>
  <si>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</si>
  <si>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</si>
  <si>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</si>
  <si>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</si>
  <si>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</si>
  <si>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</si>
  <si>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</si>
  <si>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</si>
  <si>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</si>
  <si>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</si>
  <si>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</si>
  <si>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</si>
  <si>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</si>
  <si>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</si>
  <si>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</si>
  <si>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</si>
  <si>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</si>
  <si>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</si>
  <si>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</si>
  <si>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</si>
  <si>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</si>
  <si>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</si>
  <si>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</si>
  <si>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</si>
  <si>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</si>
  <si>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</si>
  <si>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</si>
  <si>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</si>
  <si>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</si>
  <si>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</si>
  <si>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</si>
  <si>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</si>
  <si>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</si>
  <si>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</si>
  <si>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</si>
  <si>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</si>
  <si>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</si>
  <si>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</si>
  <si>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</si>
  <si>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</si>
  <si>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</si>
  <si>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</si>
  <si>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</si>
  <si>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</si>
  <si>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</si>
  <si>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</si>
  <si>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</si>
  <si>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</si>
  <si>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</si>
  <si>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</si>
  <si>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</si>
  <si>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</si>
  <si>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</si>
  <si>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</si>
  <si>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</si>
  <si>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</si>
  <si>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</si>
  <si>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</si>
  <si>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</si>
  <si>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</si>
  <si>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</si>
  <si>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</si>
  <si>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</si>
  <si>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</si>
  <si>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</si>
  <si>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</si>
  <si>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</si>
  <si>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</si>
  <si>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</si>
  <si>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</si>
  <si>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</si>
  <si>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</si>
  <si>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</si>
  <si>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</si>
  <si>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</si>
  <si>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</si>
  <si>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</si>
  <si>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</si>
  <si>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</si>
  <si>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</si>
  <si>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</si>
  <si>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</si>
  <si>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</si>
  <si>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</si>
  <si>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</si>
  <si>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</si>
  <si>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</si>
  <si>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</si>
  <si>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</si>
  <si>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</si>
  <si>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</si>
  <si>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</si>
  <si>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</si>
  <si>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</si>
  <si>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</si>
  <si>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</si>
  <si>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</si>
  <si>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</si>
  <si>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</si>
  <si>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</si>
  <si>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</si>
  <si>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</si>
  <si>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</si>
  <si>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</si>
  <si>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</si>
  <si>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</si>
  <si>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</si>
  <si>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</si>
  <si>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</si>
  <si>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</si>
  <si>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</si>
  <si>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</si>
  <si>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</si>
  <si>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</si>
  <si>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</si>
  <si>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</si>
  <si>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</si>
  <si>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</si>
  <si>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</si>
  <si>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</si>
  <si>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</si>
  <si>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</si>
  <si>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</si>
  <si>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</si>
  <si>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</si>
  <si>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</si>
  <si>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</si>
  <si>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</si>
  <si>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</si>
  <si>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</si>
  <si>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</si>
  <si>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</si>
  <si>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</si>
  <si>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</si>
  <si>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</si>
  <si>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</si>
  <si>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</si>
  <si>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</si>
  <si>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</si>
  <si>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</si>
  <si>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</si>
  <si>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</si>
  <si>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</si>
  <si>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</si>
  <si>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</si>
  <si>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</si>
  <si>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</si>
  <si>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</si>
  <si>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</si>
  <si>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</si>
  <si>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</si>
  <si>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</si>
  <si>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</si>
  <si>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</si>
  <si>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</si>
  <si>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</si>
  <si>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</si>
  <si>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</si>
  <si>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</si>
  <si>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</si>
  <si>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</si>
  <si>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</si>
  <si>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</si>
  <si>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</si>
  <si>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</si>
  <si>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</si>
  <si>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</si>
  <si>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</si>
  <si>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</si>
  <si>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</si>
  <si>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</si>
  <si>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</si>
  <si>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</si>
  <si>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</si>
  <si>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</si>
  <si>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</si>
  <si>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</si>
  <si>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</si>
  <si>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</si>
  <si>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</si>
  <si>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</si>
  <si>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</si>
  <si>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</si>
  <si>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</si>
  <si>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</si>
  <si>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</si>
  <si>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</si>
  <si>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</si>
  <si>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</si>
  <si>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</si>
  <si>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</si>
  <si>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</si>
  <si>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</si>
  <si>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</si>
  <si>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</si>
  <si>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</si>
  <si>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</si>
  <si>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</si>
  <si>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</si>
  <si>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</si>
  <si>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</si>
  <si>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</si>
  <si>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</si>
  <si>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</si>
  <si>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</si>
  <si>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</si>
  <si>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</si>
  <si>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</si>
  <si>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</si>
  <si>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</si>
  <si>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</si>
  <si>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</si>
  <si>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</si>
  <si>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</si>
  <si>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</si>
  <si>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</si>
  <si>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</si>
  <si>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</si>
  <si>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</si>
  <si>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</si>
  <si>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</si>
  <si>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</si>
  <si>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</si>
  <si>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</si>
  <si>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</si>
  <si>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</si>
  <si>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</si>
  <si>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</si>
  <si>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</si>
  <si>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</si>
  <si>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</si>
  <si>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</si>
  <si>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</si>
  <si>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</si>
  <si>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</si>
  <si>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</si>
  <si>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</si>
  <si>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</si>
  <si>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</si>
  <si>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</si>
  <si>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</si>
  <si>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</si>
  <si>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</si>
  <si>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</si>
  <si>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</si>
  <si>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</si>
  <si>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</si>
  <si>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</si>
  <si>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</si>
  <si>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</si>
  <si>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</si>
  <si>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</si>
  <si>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</si>
  <si>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</si>
  <si>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</si>
  <si>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</si>
  <si>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</si>
  <si>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</si>
  <si>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</si>
  <si>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</si>
  <si>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</si>
  <si>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</si>
  <si>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</si>
  <si>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</si>
  <si>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</si>
  <si>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</si>
  <si>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</si>
  <si>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</si>
  <si>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</si>
  <si>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</si>
  <si>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</si>
  <si>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</si>
  <si>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</si>
  <si>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</si>
  <si>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</si>
  <si>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</si>
  <si>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</si>
  <si>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</si>
  <si>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</si>
  <si>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</si>
  <si>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</si>
  <si>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</si>
  <si>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</si>
  <si>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</si>
  <si>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</si>
  <si>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</si>
  <si>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</si>
  <si>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</si>
  <si>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</si>
  <si>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</si>
  <si>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</si>
  <si>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</si>
  <si>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</si>
  <si>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</si>
  <si>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</si>
  <si>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</si>
  <si>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</si>
  <si>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</si>
  <si>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</si>
  <si>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</si>
  <si>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</si>
  <si>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</si>
  <si>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</si>
  <si>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</si>
  <si>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</si>
  <si>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</si>
  <si>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</si>
  <si>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</si>
  <si>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</si>
  <si>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</si>
  <si>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</si>
  <si>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</si>
  <si>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</si>
  <si>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</si>
  <si>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</si>
  <si>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</si>
  <si>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</si>
  <si>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</si>
  <si>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</si>
  <si>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</si>
  <si>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</si>
  <si>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</si>
  <si>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</si>
  <si>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</si>
  <si>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</si>
  <si>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</si>
  <si>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</si>
  <si>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</si>
  <si>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</si>
  <si>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</si>
  <si>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</si>
  <si>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</si>
  <si>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</si>
  <si>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</si>
  <si>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</si>
  <si>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</si>
  <si>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</si>
  <si>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</si>
  <si>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</si>
  <si>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</si>
  <si>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</si>
  <si>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</si>
  <si>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</si>
  <si>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</si>
  <si>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</si>
  <si>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</si>
  <si>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</si>
  <si>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</si>
  <si>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</si>
  <si>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</si>
  <si>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</si>
  <si>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</si>
  <si>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</si>
  <si>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</si>
  <si>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</si>
  <si>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</si>
  <si>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</si>
  <si>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</si>
  <si>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</si>
  <si>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</si>
  <si>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</si>
  <si>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</si>
  <si>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</si>
  <si>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</si>
  <si>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</si>
  <si>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</si>
  <si>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</si>
  <si>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</si>
  <si>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</si>
  <si>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</si>
  <si>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</si>
  <si>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</si>
  <si>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</si>
  <si>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</si>
  <si>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</si>
  <si>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</si>
  <si>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</si>
  <si>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</si>
  <si>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</si>
  <si>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</si>
  <si>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</si>
  <si>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</si>
  <si>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</si>
  <si>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</si>
  <si>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</si>
  <si>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</si>
  <si>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</si>
  <si>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</si>
  <si>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</si>
  <si>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</si>
  <si>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</si>
  <si>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</si>
  <si>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</si>
  <si>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</si>
  <si>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</si>
  <si>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</si>
  <si>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</si>
  <si>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</si>
  <si>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</si>
  <si>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</si>
  <si>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</si>
  <si>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</si>
  <si>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</si>
  <si>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</si>
  <si>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</si>
  <si>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</si>
  <si>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</si>
  <si>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</si>
  <si>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</si>
  <si>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</si>
  <si>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</si>
  <si>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</si>
  <si>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</si>
  <si>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</si>
  <si>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</si>
  <si>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</si>
  <si>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</si>
  <si>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</si>
  <si>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</si>
  <si>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</si>
  <si>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</si>
  <si>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</si>
  <si>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</si>
  <si>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</si>
  <si>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</si>
  <si>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</si>
  <si>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</si>
  <si>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</si>
  <si>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</si>
  <si>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</si>
  <si>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</si>
  <si>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</si>
  <si>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</si>
  <si>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</si>
  <si>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</si>
  <si>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</si>
  <si>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</si>
  <si>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</si>
  <si>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</si>
  <si>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</si>
  <si>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</si>
  <si>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</si>
  <si>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</si>
  <si>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</si>
  <si>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</si>
  <si>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</si>
  <si>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</si>
  <si>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</si>
  <si>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</si>
  <si>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</si>
  <si>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</si>
  <si>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</si>
  <si>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</si>
  <si>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</si>
  <si>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</si>
  <si>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</si>
  <si>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</si>
  <si>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</si>
  <si>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</si>
  <si>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</si>
  <si>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</si>
  <si>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</si>
  <si>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</si>
  <si>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</si>
  <si>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</si>
  <si>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</si>
  <si>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</si>
  <si>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</si>
  <si>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</si>
  <si>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</si>
  <si>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</si>
  <si>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</si>
  <si>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</si>
  <si>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</si>
  <si>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</si>
  <si>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</si>
  <si>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</si>
  <si>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</si>
  <si>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</si>
  <si>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</si>
  <si>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</si>
  <si>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</si>
  <si>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</si>
  <si>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</si>
  <si>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</si>
  <si>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</si>
  <si>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</si>
  <si>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</si>
  <si>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</si>
  <si>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</si>
  <si>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</si>
  <si>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</si>
  <si>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</si>
  <si>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</si>
  <si>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</si>
  <si>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</si>
  <si>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</si>
  <si>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</si>
  <si>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</si>
  <si>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</si>
  <si>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</si>
  <si>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</si>
  <si>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</si>
  <si>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</si>
  <si>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</si>
  <si>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</si>
  <si>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</si>
  <si>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</si>
  <si>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</si>
  <si>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</si>
  <si>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</si>
  <si>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</si>
  <si>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</si>
  <si>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</si>
  <si>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</si>
  <si>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</si>
  <si>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</si>
  <si>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</si>
  <si>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</si>
  <si>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</si>
  <si>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</si>
  <si>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</si>
  <si>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</si>
  <si>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</si>
  <si>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</si>
  <si>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</si>
  <si>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</si>
  <si>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</si>
  <si>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</si>
  <si>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</si>
  <si>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</si>
  <si>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</si>
  <si>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</si>
  <si>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</si>
  <si>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</si>
  <si>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</si>
  <si>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</si>
  <si>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</si>
  <si>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</si>
  <si>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</si>
  <si>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</si>
  <si>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</si>
  <si>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</si>
  <si>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</si>
  <si>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</si>
  <si>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</si>
  <si>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</si>
  <si>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</si>
  <si>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</si>
  <si>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</si>
  <si>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</si>
  <si>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</si>
  <si>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</si>
  <si>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</si>
  <si>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</si>
  <si>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</si>
  <si>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</si>
  <si>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</si>
  <si>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</si>
  <si>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</si>
  <si>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</si>
  <si>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</si>
  <si>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</si>
  <si>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</si>
  <si>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</si>
  <si>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</si>
  <si>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</si>
  <si>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</si>
  <si>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</si>
  <si>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</si>
  <si>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</si>
  <si>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</si>
  <si>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</si>
  <si>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</si>
  <si>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</si>
  <si>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</si>
  <si>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</si>
  <si>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</si>
  <si>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</si>
  <si>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</si>
  <si>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</si>
  <si>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</si>
  <si>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</si>
  <si>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</si>
  <si>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</si>
  <si>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</si>
  <si>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</si>
  <si>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</si>
  <si>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</si>
  <si>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</si>
  <si>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</si>
  <si>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</si>
  <si>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</si>
  <si>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</si>
  <si>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</si>
  <si>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</si>
  <si>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</si>
  <si>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</si>
  <si>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</si>
  <si>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</si>
  <si>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</si>
  <si>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</si>
  <si>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</si>
  <si>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</si>
  <si>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</si>
  <si>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</si>
  <si>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</si>
  <si>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</si>
  <si>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</si>
  <si>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</si>
  <si>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</si>
  <si>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</si>
  <si>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</si>
  <si>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</si>
  <si>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</si>
  <si>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</si>
  <si>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</si>
  <si>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</si>
  <si>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</si>
  <si>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</si>
  <si>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</si>
  <si>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</si>
  <si>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</si>
  <si>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</si>
  <si>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</si>
  <si>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</si>
  <si>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</si>
  <si>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</si>
  <si>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</si>
  <si>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</si>
  <si>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</si>
  <si>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</si>
  <si>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</si>
  <si>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</si>
  <si>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</si>
  <si>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</si>
  <si>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</si>
  <si>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</si>
  <si>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</si>
  <si>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</si>
  <si>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</si>
  <si>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</si>
  <si>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</si>
  <si>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</si>
  <si>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</si>
  <si>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</si>
  <si>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</si>
  <si>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</si>
  <si>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</si>
  <si>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</si>
  <si>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</si>
  <si>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</si>
  <si>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</si>
  <si>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</si>
  <si>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</si>
  <si>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</si>
  <si>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</si>
  <si>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</si>
  <si>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</si>
  <si>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</si>
  <si>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</si>
  <si>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</si>
  <si>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</si>
  <si>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</si>
  <si>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</si>
  <si>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</si>
  <si>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</si>
  <si>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</si>
  <si>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</si>
  <si>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</si>
  <si>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</si>
  <si>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</si>
  <si>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</si>
  <si>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</si>
  <si>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</si>
  <si>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</si>
  <si>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</si>
  <si>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</si>
  <si>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</si>
  <si>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</si>
  <si>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</si>
  <si>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</si>
  <si>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</si>
  <si>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</si>
  <si>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</si>
  <si>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</si>
  <si>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</si>
  <si>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</si>
  <si>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</si>
  <si>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</si>
  <si>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</si>
  <si>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</si>
  <si>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</si>
  <si>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</si>
  <si>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</si>
  <si>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</si>
  <si>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</si>
  <si>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</si>
  <si>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</si>
  <si>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</si>
  <si>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</si>
  <si>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</si>
  <si>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</si>
  <si>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</si>
  <si>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</si>
  <si>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</si>
  <si>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</si>
  <si>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</si>
  <si>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</si>
  <si>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</si>
  <si>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</si>
  <si>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</si>
  <si>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</si>
  <si>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</si>
  <si>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</si>
  <si>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</si>
  <si>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</si>
  <si>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</si>
  <si>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</si>
  <si>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</si>
  <si>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</si>
  <si>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</si>
  <si>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</si>
  <si>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</si>
  <si>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</si>
  <si>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</si>
  <si>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</si>
  <si>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</si>
  <si>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</si>
  <si>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</si>
  <si>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</si>
  <si>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</si>
  <si>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</si>
  <si>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</si>
  <si>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</si>
  <si>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</si>
  <si>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</si>
  <si>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</si>
  <si>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</si>
  <si>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</si>
  <si>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</si>
  <si>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</si>
  <si>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</si>
  <si>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</si>
  <si>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</si>
  <si>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</si>
  <si>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</si>
  <si>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</si>
  <si>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</si>
  <si>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</si>
  <si>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</si>
  <si>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</si>
  <si>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</si>
  <si>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</si>
  <si>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</si>
  <si>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</si>
  <si>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</si>
  <si>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</si>
  <si>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</si>
  <si>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</si>
  <si>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</si>
  <si>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</si>
  <si>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</si>
  <si>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</si>
  <si>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</si>
  <si>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</si>
  <si>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</si>
  <si>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</si>
  <si>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</si>
  <si>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</si>
  <si>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</si>
  <si>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</si>
  <si>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</si>
  <si>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</si>
  <si>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</si>
  <si>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</si>
  <si>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</si>
  <si>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</si>
  <si>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</si>
  <si>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</si>
  <si>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</si>
  <si>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</si>
  <si>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</si>
  <si>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</si>
  <si>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</si>
  <si>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</si>
  <si>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</si>
  <si>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</si>
  <si>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</si>
  <si>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</si>
  <si>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</si>
  <si>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</si>
  <si>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</si>
  <si>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</si>
  <si>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</si>
  <si>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</si>
  <si>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</si>
  <si>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</si>
  <si>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</si>
  <si>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</si>
  <si>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</si>
  <si>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</si>
  <si>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</si>
  <si>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</si>
  <si>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</si>
  <si>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</si>
  <si>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</si>
  <si>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</si>
  <si>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</si>
  <si>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</si>
  <si>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</si>
  <si>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</si>
  <si>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</si>
  <si>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</si>
  <si>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</si>
  <si>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</si>
  <si>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</si>
  <si>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</si>
  <si>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</si>
  <si>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</si>
  <si>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</si>
  <si>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</si>
  <si>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</si>
  <si>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</si>
  <si>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</si>
  <si>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</si>
  <si>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</si>
  <si>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</si>
  <si>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</si>
  <si>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</si>
  <si>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</si>
  <si>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</si>
  <si>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</si>
  <si>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</si>
  <si>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</si>
  <si>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</si>
  <si>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</si>
  <si>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</si>
  <si>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</si>
  <si>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</si>
  <si>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</si>
  <si>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</si>
  <si>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</si>
  <si>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</si>
  <si>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</si>
  <si>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</si>
  <si>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</si>
  <si>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</si>
  <si>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</si>
  <si>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</si>
  <si>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</si>
  <si>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</si>
  <si>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</si>
  <si>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</si>
  <si>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</si>
  <si>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</si>
  <si>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</si>
  <si>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</si>
  <si>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</si>
  <si>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</si>
  <si>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</si>
  <si>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</si>
  <si>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</si>
  <si>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</si>
  <si>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</si>
  <si>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</si>
  <si>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</si>
  <si>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</si>
  <si>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</si>
  <si>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</si>
  <si>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</si>
  <si>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</si>
  <si>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</si>
  <si>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</si>
  <si>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</si>
  <si>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</si>
  <si>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</si>
  <si>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</si>
  <si>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</si>
  <si>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</si>
  <si>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</si>
  <si>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</si>
  <si>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</si>
  <si>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</si>
  <si>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</si>
  <si>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</si>
  <si>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</si>
  <si>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</si>
  <si>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</si>
  <si>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</si>
  <si>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</si>
  <si>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</si>
  <si>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</si>
  <si>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</si>
  <si>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</si>
  <si>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</si>
  <si>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</si>
  <si>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</si>
  <si>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</si>
  <si>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</si>
  <si>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</si>
  <si>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</si>
  <si>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</si>
  <si>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</si>
  <si>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</si>
  <si>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</si>
  <si>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</si>
  <si>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</si>
  <si>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</si>
  <si>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</si>
  <si>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</si>
  <si>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</si>
  <si>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</si>
  <si>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</si>
  <si>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</si>
  <si>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</si>
  <si>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</si>
  <si>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</si>
  <si>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</si>
  <si>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</si>
  <si>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</si>
  <si>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</si>
  <si>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</si>
  <si>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</si>
  <si>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</si>
  <si>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</si>
  <si>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</si>
  <si>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</si>
  <si>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</si>
  <si>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</si>
  <si>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</si>
  <si>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</si>
  <si>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</si>
  <si>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</si>
  <si>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</si>
  <si>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</si>
  <si>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</si>
  <si>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</si>
  <si>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</si>
  <si>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</si>
  <si>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</si>
  <si>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</si>
  <si>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</si>
  <si>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</si>
  <si>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</si>
  <si>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</si>
  <si>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</si>
  <si>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</si>
  <si>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</si>
  <si>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</si>
  <si>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</si>
  <si>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</si>
  <si>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</si>
  <si>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</si>
  <si>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</si>
  <si>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</si>
  <si>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</si>
  <si>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</si>
  <si>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</si>
  <si>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</si>
  <si>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</si>
  <si>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</si>
  <si>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</si>
  <si>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</si>
  <si>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</si>
  <si>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</si>
  <si>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</si>
  <si>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</si>
  <si>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</si>
  <si>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</si>
  <si>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</si>
  <si>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</si>
  <si>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</si>
  <si>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</si>
  <si>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</si>
  <si>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</si>
  <si>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</si>
  <si>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</si>
  <si>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</si>
  <si>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</si>
  <si>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</si>
  <si>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</si>
  <si>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</si>
  <si>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</si>
  <si>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</si>
  <si>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</si>
  <si>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</si>
  <si>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</si>
  <si>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</si>
  <si>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</si>
  <si>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</si>
  <si>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</si>
  <si>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</si>
  <si>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</si>
  <si>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</si>
  <si>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</si>
  <si>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</si>
  <si>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</si>
  <si>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</si>
  <si>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</si>
  <si>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</si>
  <si>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</si>
  <si>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</si>
  <si>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</si>
  <si>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</si>
  <si>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</si>
  <si>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</si>
  <si>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</si>
  <si>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</si>
  <si>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</si>
  <si>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</si>
  <si>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</si>
  <si>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</si>
  <si>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</si>
  <si>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</si>
  <si>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</si>
  <si>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</si>
  <si>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</si>
  <si>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</si>
  <si>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</si>
  <si>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</si>
  <si>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</si>
  <si>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</si>
  <si>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</si>
  <si>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</si>
  <si>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</si>
  <si>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</si>
  <si>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</si>
  <si>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</si>
  <si>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</si>
  <si>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</si>
  <si>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</si>
  <si>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</si>
  <si>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</si>
  <si>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</si>
  <si>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</si>
  <si>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</si>
  <si>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</si>
  <si>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</si>
  <si>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</si>
  <si>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</si>
  <si>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</si>
  <si>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</si>
  <si>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</si>
  <si>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</si>
  <si>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</si>
  <si>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</si>
  <si>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</si>
  <si>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</si>
  <si>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</si>
  <si>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</si>
  <si>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</si>
  <si>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</si>
  <si>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</si>
  <si>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</si>
  <si>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</si>
  <si>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</si>
  <si>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</si>
  <si>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</si>
  <si>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</si>
  <si>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</si>
  <si>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</si>
  <si>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</si>
  <si>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</si>
  <si>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</si>
  <si>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</si>
  <si>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</si>
  <si>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</si>
  <si>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</si>
  <si>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</si>
  <si>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</si>
  <si>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</si>
  <si>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</si>
  <si>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</si>
  <si>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</si>
  <si>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</si>
  <si>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</si>
  <si>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</si>
  <si>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</si>
  <si>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</si>
  <si>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</si>
  <si>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</si>
  <si>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</si>
  <si>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</si>
  <si>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</si>
  <si>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</si>
  <si>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</si>
  <si>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</si>
  <si>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</si>
  <si>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</si>
  <si>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</si>
  <si>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</si>
  <si>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</si>
  <si>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</si>
  <si>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</si>
  <si>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</si>
  <si>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</si>
  <si>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</si>
  <si>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</si>
  <si>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</si>
  <si>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</si>
  <si>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</si>
  <si>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</si>
  <si>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</si>
  <si>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</si>
  <si>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</si>
  <si>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</si>
  <si>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</si>
  <si>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</si>
  <si>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</si>
  <si>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</si>
  <si>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</si>
  <si>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</si>
  <si>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</si>
  <si>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</si>
  <si>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</si>
  <si>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</si>
  <si>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</si>
  <si>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</si>
  <si>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</si>
  <si>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</si>
  <si>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</si>
  <si>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</si>
  <si>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</si>
  <si>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</si>
  <si>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</si>
  <si>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</si>
  <si>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</si>
  <si>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</si>
  <si>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</si>
  <si>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</si>
  <si>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</si>
  <si>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</si>
  <si>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</si>
  <si>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</si>
  <si>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</si>
  <si>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</si>
  <si>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</si>
  <si>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</si>
  <si>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</si>
  <si>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</si>
  <si>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</si>
  <si>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</si>
  <si>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</si>
  <si>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</si>
  <si>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</si>
  <si>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</si>
  <si>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</si>
  <si>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</si>
  <si>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</si>
  <si>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</si>
  <si>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</si>
  <si>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</si>
  <si>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</si>
  <si>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</si>
  <si>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</si>
  <si>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</si>
  <si>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</si>
  <si>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</si>
  <si>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</si>
  <si>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</si>
  <si>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</si>
  <si>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</si>
  <si>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</si>
  <si>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</si>
  <si>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</si>
  <si>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</si>
  <si>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</si>
  <si>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</si>
  <si>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</si>
  <si>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</si>
  <si>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</si>
  <si>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</si>
  <si>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</si>
  <si>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</si>
  <si>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</si>
  <si>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</si>
  <si>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</si>
  <si>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</si>
  <si>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</si>
  <si>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</si>
  <si>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</si>
  <si>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</si>
  <si>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</si>
  <si>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</si>
  <si>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</si>
  <si>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</si>
  <si>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</si>
  <si>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</si>
  <si>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</si>
  <si>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</si>
  <si>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</si>
  <si>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</si>
  <si>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</si>
  <si>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</si>
  <si>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</si>
  <si>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</si>
  <si>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</si>
  <si>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</si>
  <si>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</si>
  <si>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</si>
  <si>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</si>
  <si>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</si>
  <si>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</si>
  <si>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</si>
  <si>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</si>
  <si>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</si>
  <si>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</si>
  <si>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</si>
  <si>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</si>
  <si>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</si>
  <si>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</si>
  <si>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</si>
  <si>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</si>
  <si>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</si>
  <si>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</si>
  <si>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</si>
  <si>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</si>
  <si>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</si>
  <si>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</si>
  <si>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</si>
  <si>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</si>
  <si>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</si>
  <si>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</si>
  <si>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</si>
  <si>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</si>
  <si>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</si>
  <si>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</si>
  <si>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</si>
  <si>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</si>
  <si>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</si>
  <si>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</si>
  <si>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</si>
  <si>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</si>
  <si>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</si>
  <si>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</si>
  <si>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</si>
  <si>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</si>
  <si>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</si>
  <si>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</si>
  <si>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</si>
  <si>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</si>
  <si>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</si>
  <si>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</si>
  <si>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</si>
  <si>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</si>
  <si>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</si>
  <si>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</si>
  <si>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</si>
  <si>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</si>
  <si>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</si>
  <si>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</si>
  <si>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</si>
  <si>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</si>
  <si>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</si>
  <si>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</si>
  <si>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</si>
  <si>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</si>
  <si>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</si>
  <si>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</si>
  <si>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</si>
  <si>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</si>
  <si>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</si>
  <si>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</si>
  <si>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</si>
  <si>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</si>
  <si>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</si>
  <si>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</si>
  <si>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</si>
  <si>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</si>
  <si>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</si>
  <si>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</si>
  <si>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</si>
  <si>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</si>
  <si>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</si>
  <si>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</si>
  <si>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</si>
  <si>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</si>
  <si>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</si>
  <si>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</si>
  <si>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</si>
  <si>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</si>
  <si>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</si>
  <si>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</si>
  <si>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</si>
  <si>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</si>
  <si>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</si>
  <si>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</si>
  <si>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</si>
  <si>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</si>
  <si>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</si>
  <si>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</si>
  <si>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</si>
  <si>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</si>
  <si>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</si>
  <si>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</si>
  <si>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</si>
  <si>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</si>
  <si>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</si>
  <si>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</si>
  <si>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</si>
  <si>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</si>
  <si>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</si>
  <si>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</si>
  <si>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</si>
  <si>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</si>
  <si>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</si>
  <si>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</si>
  <si>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</si>
  <si>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</si>
  <si>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</si>
  <si>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</si>
  <si>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</si>
  <si>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</si>
  <si>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</si>
  <si>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</si>
  <si>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</si>
  <si>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</si>
  <si>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</si>
  <si>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</si>
  <si>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</si>
  <si>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</si>
  <si>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</si>
  <si>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</si>
  <si>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</si>
  <si>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</si>
  <si>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</si>
  <si>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</si>
  <si>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</si>
  <si>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</si>
  <si>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</si>
  <si>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</si>
  <si>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</si>
  <si>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</si>
  <si>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</si>
  <si>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</si>
  <si>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</si>
  <si>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</si>
  <si>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</si>
  <si>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</si>
  <si>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</si>
  <si>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</si>
  <si>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</si>
  <si>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</si>
  <si>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</si>
  <si>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</si>
  <si>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</si>
  <si>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</si>
  <si>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</si>
  <si>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</si>
  <si>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</si>
  <si>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</si>
  <si>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</si>
  <si>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</si>
  <si>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</si>
  <si>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</si>
  <si>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</si>
  <si>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</si>
  <si>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</si>
  <si>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</si>
  <si>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</si>
  <si>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</si>
  <si>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</si>
  <si>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</si>
  <si>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</si>
  <si>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</si>
  <si>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</si>
  <si>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</si>
  <si>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</si>
  <si>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</si>
  <si>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</si>
  <si>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</si>
  <si>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</si>
  <si>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</si>
  <si>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</si>
  <si>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</si>
  <si>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</si>
  <si>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</si>
  <si>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</si>
  <si>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</si>
  <si>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</si>
  <si>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</si>
  <si>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</si>
  <si>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</si>
  <si>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</si>
  <si>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</si>
  <si>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</si>
  <si>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</si>
  <si>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</si>
  <si>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</si>
  <si>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</si>
  <si>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</si>
  <si>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</si>
  <si>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</si>
  <si>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</si>
  <si>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</si>
  <si>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</si>
  <si>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</si>
  <si>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</si>
  <si>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</si>
  <si>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</si>
  <si>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</si>
  <si>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</si>
  <si>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</si>
  <si>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</si>
  <si>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</si>
  <si>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</si>
  <si>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</si>
  <si>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</si>
  <si>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</si>
  <si>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</si>
  <si>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</si>
  <si>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</si>
  <si>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</si>
  <si>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</si>
  <si>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</si>
  <si>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</si>
  <si>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</si>
  <si>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</si>
  <si>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</si>
  <si>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</si>
  <si>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</si>
  <si>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</si>
  <si>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</si>
  <si>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</si>
  <si>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</si>
  <si>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</si>
  <si>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</si>
  <si>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</si>
  <si>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</si>
  <si>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</si>
  <si>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</si>
  <si>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</si>
  <si>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</si>
  <si>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</si>
  <si>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</si>
  <si>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</si>
  <si>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</si>
  <si>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</si>
  <si>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</si>
  <si>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</si>
  <si>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</si>
  <si>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</si>
  <si>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</si>
  <si>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</si>
  <si>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</si>
  <si>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</si>
  <si>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</si>
  <si>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</si>
  <si>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</si>
  <si>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</si>
  <si>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</si>
  <si>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</si>
  <si>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</si>
  <si>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</si>
  <si>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</si>
  <si>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</si>
  <si>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</si>
  <si>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</si>
  <si>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</si>
  <si>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</si>
  <si>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</si>
  <si>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</si>
  <si>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</si>
  <si>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</si>
  <si>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</si>
  <si>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</si>
  <si>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</si>
  <si>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</si>
  <si>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</si>
  <si>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</si>
  <si>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</si>
  <si>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</si>
  <si>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</si>
  <si>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</si>
  <si>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</si>
  <si>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</si>
  <si>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</si>
  <si>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</si>
  <si>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</si>
  <si>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</si>
  <si>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</si>
  <si>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</si>
  <si>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</si>
  <si>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</si>
  <si>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</si>
  <si>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</si>
  <si>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</si>
  <si>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</si>
  <si>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</si>
  <si>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</si>
  <si>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</si>
  <si>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</si>
  <si>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</si>
  <si>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</si>
  <si>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</si>
  <si>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</si>
  <si>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</si>
  <si>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</si>
  <si>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</si>
  <si>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</si>
  <si>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</si>
  <si>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</si>
  <si>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</si>
  <si>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</si>
  <si>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</si>
  <si>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</si>
  <si>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</si>
  <si>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</si>
  <si>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</si>
  <si>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</si>
  <si>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</si>
  <si>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</si>
  <si>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</si>
  <si>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</si>
  <si>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</si>
  <si>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</si>
  <si>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</si>
  <si>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</si>
  <si>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</si>
  <si>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</si>
  <si>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</si>
  <si>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</si>
  <si>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</si>
  <si>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</si>
  <si>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</si>
  <si>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</si>
  <si>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</si>
  <si>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</si>
  <si>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</si>
  <si>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</si>
  <si>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</si>
  <si>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</si>
  <si>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</si>
  <si>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</si>
  <si>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</si>
  <si>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</si>
  <si>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</si>
  <si>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</si>
  <si>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</si>
  <si>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</si>
  <si>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</si>
  <si>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</si>
  <si>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</si>
  <si>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</si>
  <si>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</si>
  <si>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</si>
  <si>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</si>
  <si>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</si>
  <si>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</si>
  <si>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</si>
  <si>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</si>
  <si>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</si>
  <si>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</si>
  <si>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</si>
  <si>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</si>
  <si>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</si>
  <si>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</si>
  <si>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</si>
  <si>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</si>
  <si>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</si>
  <si>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</si>
  <si>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</si>
  <si>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</si>
  <si>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</si>
  <si>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</si>
  <si>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</si>
  <si>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</si>
  <si>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</si>
  <si>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</si>
  <si>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</si>
  <si>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</si>
  <si>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</si>
  <si>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</si>
  <si>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</si>
  <si>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</si>
  <si>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</si>
  <si>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</si>
  <si>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</si>
  <si>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</si>
  <si>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</si>
  <si>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</si>
  <si>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</si>
  <si>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</si>
  <si>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</si>
  <si>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</si>
  <si>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</si>
  <si>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</si>
  <si>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</si>
  <si>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</si>
  <si>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</si>
  <si>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</si>
  <si>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</si>
  <si>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</si>
  <si>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</si>
  <si>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</si>
  <si>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</si>
  <si>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</si>
  <si>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</si>
  <si>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</si>
  <si>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</si>
  <si>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</si>
  <si>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</si>
  <si>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</si>
  <si>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</si>
  <si>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</si>
  <si>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</si>
  <si>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</si>
  <si>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</si>
  <si>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</si>
  <si>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</si>
  <si>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</si>
  <si>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</si>
  <si>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</si>
  <si>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</si>
  <si>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</si>
  <si>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</si>
  <si>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</si>
  <si>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</si>
  <si>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</si>
  <si>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</si>
  <si>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</si>
  <si>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</si>
  <si>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</si>
  <si>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</si>
  <si>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</si>
  <si>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</si>
  <si>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</si>
  <si>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</si>
  <si>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</si>
  <si>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</si>
  <si>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</si>
  <si>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</si>
  <si>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</si>
  <si>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</si>
  <si>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</si>
  <si>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</si>
  <si>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</si>
  <si>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</si>
  <si>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</si>
  <si>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</si>
  <si>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</si>
  <si>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</si>
  <si>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</si>
  <si>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</si>
  <si>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</si>
  <si>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</si>
  <si>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</si>
  <si>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</si>
  <si>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</si>
  <si>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</si>
  <si>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</si>
  <si>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</si>
  <si>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</si>
  <si>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</si>
  <si>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</si>
  <si>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</si>
  <si>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</si>
  <si>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</si>
  <si>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</si>
  <si>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</si>
  <si>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</si>
  <si>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</si>
  <si>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</si>
  <si>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</si>
  <si>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</si>
  <si>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</si>
  <si>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</si>
  <si>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</si>
  <si>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</si>
  <si>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</si>
  <si>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</si>
  <si>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</si>
  <si>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</si>
  <si>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</si>
  <si>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</si>
  <si>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</si>
  <si>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</si>
  <si>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</si>
  <si>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</si>
  <si>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</si>
  <si>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</si>
  <si>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</si>
  <si>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</si>
  <si>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</si>
  <si>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</si>
  <si>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</si>
  <si>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</si>
  <si>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</si>
  <si>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</si>
  <si>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</si>
  <si>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</si>
  <si>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</si>
  <si>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</si>
  <si>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</si>
  <si>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</si>
  <si>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</si>
  <si>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</si>
  <si>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</si>
  <si>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</si>
  <si>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</si>
  <si>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</si>
  <si>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</si>
  <si>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</si>
  <si>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</si>
  <si>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</si>
  <si>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</si>
  <si>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</si>
  <si>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</si>
  <si>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</si>
  <si>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</si>
  <si>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</si>
  <si>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</si>
  <si>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</si>
  <si>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</si>
  <si>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</si>
  <si>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</si>
  <si>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</si>
  <si>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</si>
  <si>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</si>
  <si>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</si>
  <si>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</si>
  <si>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</si>
  <si>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</si>
  <si>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</si>
  <si>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</si>
  <si>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</si>
  <si>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</si>
  <si>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</si>
  <si>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</si>
  <si>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</si>
  <si>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</si>
  <si>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</si>
  <si>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</si>
  <si>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</si>
  <si>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</si>
  <si>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</si>
  <si>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</si>
  <si>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</si>
  <si>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</si>
  <si>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</si>
  <si>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</si>
  <si>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</si>
  <si>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</si>
  <si>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</si>
  <si>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</si>
  <si>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</si>
  <si>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</si>
  <si>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</si>
  <si>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</si>
  <si>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</si>
  <si>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</si>
  <si>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</si>
  <si>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</si>
  <si>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</si>
  <si>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</si>
  <si>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</si>
  <si>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</si>
  <si>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</si>
  <si>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</si>
  <si>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</si>
  <si>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</si>
  <si>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</si>
  <si>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</si>
  <si>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</si>
  <si>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</si>
  <si>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</si>
  <si>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</si>
  <si>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</si>
  <si>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</si>
  <si>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</si>
  <si>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</si>
  <si>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</si>
  <si>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</si>
  <si>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</si>
  <si>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</si>
  <si>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</si>
  <si>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</si>
  <si>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</si>
  <si>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</si>
  <si>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</si>
  <si>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</si>
  <si>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</si>
  <si>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</si>
  <si>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</si>
  <si>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</si>
  <si>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</si>
  <si>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</si>
  <si>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</si>
  <si>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</si>
  <si>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</si>
  <si>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</si>
  <si>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</si>
  <si>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</si>
  <si>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</si>
  <si>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</si>
  <si>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</si>
  <si>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</si>
  <si>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</si>
  <si>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</si>
  <si>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</si>
  <si>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</si>
  <si>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</si>
  <si>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</si>
  <si>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</si>
  <si>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</si>
  <si>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</si>
  <si>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</si>
  <si>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</si>
  <si>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</si>
  <si>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</si>
  <si>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</si>
  <si>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</si>
  <si>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</si>
  <si>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</si>
  <si>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</si>
  <si>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</si>
  <si>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</si>
  <si>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</si>
  <si>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</si>
  <si>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</si>
  <si>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</si>
  <si>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</si>
  <si>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</si>
  <si>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</si>
  <si>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</si>
  <si>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</si>
  <si>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</si>
  <si>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</si>
  <si>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</si>
  <si>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</si>
  <si>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</si>
  <si>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</si>
  <si>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</si>
  <si>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</si>
  <si>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</si>
  <si>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</si>
  <si>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</si>
  <si>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</si>
  <si>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</si>
  <si>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</si>
  <si>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</si>
  <si>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</si>
  <si>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</si>
  <si>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</si>
  <si>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</si>
  <si>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</si>
  <si>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</si>
  <si>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</si>
  <si>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</si>
  <si>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</si>
  <si>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</si>
  <si>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</si>
  <si>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</si>
  <si>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</si>
  <si>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</si>
  <si>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</si>
  <si>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</si>
  <si>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</si>
  <si>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</si>
  <si>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</si>
  <si>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</si>
  <si>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</si>
  <si>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</si>
  <si>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</si>
  <si>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</si>
  <si>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</si>
  <si>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</si>
  <si>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</si>
  <si>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</si>
  <si>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</si>
  <si>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</si>
  <si>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</si>
  <si>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</si>
  <si>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</si>
  <si>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</si>
  <si>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</si>
  <si>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</si>
  <si>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</si>
  <si>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</si>
  <si>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</si>
  <si>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</si>
  <si>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</si>
  <si>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</si>
  <si>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</si>
  <si>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</si>
  <si>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</si>
  <si>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</si>
  <si>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</si>
  <si>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</si>
  <si>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</si>
  <si>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</si>
  <si>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</si>
  <si>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</si>
  <si>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</si>
  <si>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</si>
  <si>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</si>
  <si>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</si>
  <si>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</si>
  <si>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</si>
  <si>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</si>
  <si>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</si>
  <si>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</si>
  <si>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</si>
  <si>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</si>
  <si>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</si>
  <si>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</si>
  <si>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</si>
  <si>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</si>
  <si>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</si>
  <si>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</si>
  <si>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</si>
  <si>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</si>
  <si>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</si>
  <si>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</si>
  <si>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</si>
  <si>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</si>
  <si>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</si>
  <si>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</si>
  <si>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</si>
  <si>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</si>
  <si>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</si>
  <si>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</si>
  <si>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</si>
  <si>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</si>
  <si>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</si>
  <si>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</si>
  <si>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</si>
  <si>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</si>
  <si>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</si>
  <si>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</si>
  <si>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</si>
  <si>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</si>
  <si>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</si>
  <si>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</si>
  <si>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</si>
  <si>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</si>
  <si>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</si>
  <si>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</si>
  <si>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</si>
  <si>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</si>
  <si>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</si>
  <si>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</si>
  <si>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</si>
  <si>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</si>
  <si>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</si>
  <si>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</si>
  <si>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</si>
  <si>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</si>
  <si>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</si>
  <si>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</si>
  <si>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</si>
  <si>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</si>
  <si>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</si>
  <si>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</si>
  <si>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</si>
  <si>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</si>
  <si>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</si>
  <si>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</si>
  <si>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</si>
  <si>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</si>
  <si>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</si>
  <si>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</si>
  <si>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</si>
  <si>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</si>
  <si>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</si>
  <si>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</si>
  <si>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</si>
  <si>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</si>
  <si>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</si>
  <si>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</si>
  <si>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</si>
  <si>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</si>
  <si>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</si>
  <si>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</si>
  <si>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</si>
  <si>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</si>
  <si>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</si>
  <si>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</si>
  <si>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</si>
  <si>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</si>
  <si>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</si>
  <si>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</si>
  <si>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</si>
  <si>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</si>
  <si>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</si>
  <si>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</si>
  <si>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</si>
  <si>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</si>
  <si>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</si>
  <si>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</si>
  <si>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</si>
  <si>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</si>
  <si>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</si>
  <si>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</si>
  <si>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</si>
  <si>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</si>
  <si>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</si>
  <si>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</si>
  <si>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</si>
  <si>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</si>
  <si>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</si>
  <si>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</si>
  <si>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</si>
  <si>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</si>
  <si>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</si>
  <si>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</si>
  <si>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</si>
  <si>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</si>
  <si>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</si>
  <si>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</si>
  <si>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</si>
  <si>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</si>
  <si>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</si>
  <si>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</si>
  <si>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</si>
  <si>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</si>
  <si>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</si>
  <si>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</si>
  <si>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</si>
  <si>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</si>
  <si>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</si>
  <si>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</si>
  <si>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</si>
  <si>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</si>
  <si>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</si>
  <si>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</si>
  <si>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</si>
  <si>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</si>
  <si>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</si>
  <si>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</si>
  <si>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</si>
  <si>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</si>
  <si>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</si>
  <si>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</si>
  <si>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</si>
  <si>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</si>
  <si>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</si>
  <si>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</si>
  <si>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</si>
  <si>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</si>
  <si>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</si>
  <si>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</si>
  <si>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</si>
  <si>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</si>
  <si>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</si>
  <si>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</si>
  <si>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</si>
  <si>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</si>
  <si>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</si>
  <si>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</si>
  <si>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</si>
  <si>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</si>
  <si>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</si>
  <si>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</si>
  <si>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</si>
  <si>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</si>
  <si>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</si>
  <si>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</si>
  <si>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</si>
  <si>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</si>
  <si>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</si>
  <si>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</si>
  <si>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</si>
  <si>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</si>
  <si>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</si>
  <si>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</si>
  <si>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</si>
  <si>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</si>
  <si>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</si>
  <si>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</si>
  <si>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</si>
  <si>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</si>
  <si>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</si>
  <si>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</si>
  <si>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</si>
  <si>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</si>
  <si>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</si>
  <si>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</si>
  <si>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</si>
  <si>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</si>
  <si>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</si>
  <si>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</si>
  <si>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</si>
  <si>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</si>
  <si>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</si>
  <si>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</si>
  <si>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</si>
  <si>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</si>
  <si>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</si>
  <si>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</si>
  <si>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</si>
  <si>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</si>
  <si>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</si>
  <si>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</si>
  <si>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</si>
  <si>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</si>
  <si>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</si>
  <si>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</si>
  <si>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</si>
  <si>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</si>
  <si>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</si>
  <si>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</si>
  <si>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</si>
  <si>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</si>
  <si>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</si>
  <si>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</si>
  <si>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</si>
  <si>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</si>
  <si>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</si>
  <si>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</si>
  <si>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</si>
  <si>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</si>
  <si>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</si>
  <si>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</si>
  <si>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</si>
  <si>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</si>
  <si>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</si>
  <si>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</si>
  <si>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</si>
  <si>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</si>
  <si>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</si>
  <si>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</si>
  <si>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</si>
  <si>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</si>
  <si>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</si>
  <si>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</si>
  <si>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</si>
  <si>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</si>
  <si>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</si>
  <si>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</si>
  <si>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</si>
  <si>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</si>
  <si>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</si>
  <si>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</si>
  <si>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</si>
  <si>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</si>
  <si>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</si>
  <si>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</si>
  <si>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</si>
  <si>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</si>
  <si>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</si>
  <si>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</si>
  <si>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</si>
  <si>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</si>
  <si>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</si>
  <si>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</si>
  <si>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</si>
  <si>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</si>
  <si>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</si>
  <si>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</si>
  <si>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</si>
  <si>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</si>
  <si>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</si>
  <si>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</si>
  <si>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</si>
  <si>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</si>
  <si>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</si>
  <si>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</si>
  <si>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</si>
  <si>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</si>
  <si>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</si>
  <si>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</si>
  <si>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</si>
  <si>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</si>
  <si>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</si>
  <si>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</si>
  <si>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</si>
  <si>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</si>
  <si>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</si>
  <si>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</si>
  <si>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</si>
  <si>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</si>
  <si>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</si>
  <si>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</si>
  <si>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</si>
  <si>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</si>
  <si>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</si>
  <si>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</si>
  <si>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</si>
  <si>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</si>
  <si>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</si>
  <si>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</si>
  <si>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</si>
  <si>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</si>
  <si>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</si>
  <si>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</si>
  <si>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</si>
  <si>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</si>
  <si>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</si>
  <si>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</si>
  <si>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</si>
  <si>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</si>
  <si>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</si>
  <si>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</si>
  <si>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</si>
  <si>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</si>
  <si>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</si>
  <si>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</si>
  <si>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</si>
  <si>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</si>
  <si>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</si>
  <si>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</si>
  <si>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</si>
  <si>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</si>
  <si>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</si>
  <si>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</si>
  <si>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</si>
  <si>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</si>
  <si>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</si>
  <si>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</si>
  <si>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</si>
  <si>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</si>
  <si>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</si>
  <si>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</si>
  <si>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</si>
  <si>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</si>
  <si>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</si>
  <si>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</si>
  <si>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</si>
  <si>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</si>
  <si>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</si>
  <si>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</si>
  <si>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</si>
  <si>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</si>
  <si>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</si>
  <si>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</si>
  <si>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</si>
  <si>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</si>
  <si>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</si>
  <si>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</si>
  <si>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</si>
  <si>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</si>
  <si>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</si>
  <si>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</si>
  <si>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</si>
  <si>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</si>
  <si>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</si>
  <si>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</si>
  <si>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</si>
  <si>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</si>
  <si>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</si>
  <si>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</si>
  <si>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</si>
  <si>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</si>
  <si>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</si>
  <si>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</si>
  <si>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</si>
  <si>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</si>
  <si>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</si>
  <si>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</si>
  <si>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</si>
  <si>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</si>
  <si>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</si>
  <si>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</si>
  <si>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</si>
  <si>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</si>
  <si>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</si>
  <si>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</si>
  <si>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</si>
  <si>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</si>
  <si>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</si>
  <si>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</si>
  <si>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</si>
  <si>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</si>
  <si>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</si>
  <si>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</si>
  <si>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</si>
  <si>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</si>
  <si>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</si>
  <si>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</si>
  <si>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</si>
  <si>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</si>
  <si>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</si>
  <si>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</si>
  <si>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</si>
  <si>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</si>
  <si>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</si>
  <si>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</si>
  <si>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</si>
  <si>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</si>
  <si>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</si>
  <si>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</si>
  <si>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</si>
  <si>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</si>
  <si>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</si>
  <si>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</si>
  <si>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</si>
  <si>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</si>
  <si>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</si>
  <si>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</si>
  <si>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</si>
  <si>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</si>
  <si>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</si>
  <si>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</si>
  <si>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</si>
  <si>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</si>
  <si>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</si>
  <si>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</si>
  <si>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</si>
  <si>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</si>
  <si>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</si>
  <si>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</si>
  <si>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</si>
  <si>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</si>
  <si>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</si>
  <si>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</si>
  <si>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</si>
  <si>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</si>
  <si>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</si>
  <si>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</si>
  <si>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</si>
  <si>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</si>
  <si>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</si>
  <si>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</si>
  <si>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</si>
  <si>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</si>
  <si>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</si>
  <si>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</si>
  <si>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</si>
  <si>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</si>
  <si>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</si>
  <si>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</si>
  <si>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</si>
  <si>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</si>
  <si>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</si>
  <si>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</si>
  <si>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</si>
  <si>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</si>
  <si>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</si>
  <si>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</si>
  <si>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</si>
  <si>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</si>
  <si>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</si>
  <si>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</si>
  <si>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</si>
  <si>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</si>
  <si>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</si>
  <si>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</si>
  <si>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</si>
  <si>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</si>
  <si>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</si>
  <si>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</si>
  <si>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</si>
  <si>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</si>
  <si>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</si>
  <si>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</si>
  <si>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</si>
  <si>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</si>
  <si>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</si>
  <si>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</si>
  <si>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</si>
  <si>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</si>
  <si>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</si>
  <si>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</si>
  <si>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</si>
  <si>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</si>
  <si>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</si>
  <si>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</si>
  <si>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</si>
  <si>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</si>
  <si>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</si>
  <si>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</si>
  <si>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</si>
  <si>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</si>
  <si>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</si>
  <si>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</si>
  <si>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</si>
  <si>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</si>
  <si>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</si>
  <si>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</si>
  <si>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</si>
  <si>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</si>
  <si>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</si>
  <si>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</si>
  <si>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</si>
  <si>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</si>
  <si>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</si>
  <si>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</si>
  <si>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</si>
  <si>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</si>
  <si>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</si>
  <si>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</si>
  <si>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</si>
  <si>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</si>
  <si>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</si>
  <si>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</si>
  <si>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</si>
  <si>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</si>
  <si>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</si>
  <si>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</si>
  <si>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</si>
  <si>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</si>
  <si>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</si>
  <si>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</si>
  <si>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</si>
  <si>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</si>
  <si>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</si>
  <si>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</si>
  <si>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</si>
  <si>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</si>
  <si>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</si>
  <si>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</si>
  <si>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</si>
  <si>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</si>
  <si>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</si>
  <si>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</si>
  <si>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</si>
  <si>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</si>
  <si>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</si>
  <si>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</si>
  <si>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</si>
  <si>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</si>
  <si>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</si>
  <si>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</si>
  <si>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</si>
  <si>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</si>
  <si>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</si>
  <si>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</si>
  <si>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</si>
  <si>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</si>
  <si>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</si>
  <si>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</si>
  <si>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</si>
  <si>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</si>
  <si>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</si>
  <si>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</si>
  <si>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</si>
  <si>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</si>
  <si>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</si>
  <si>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</si>
  <si>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</si>
  <si>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</si>
  <si>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</si>
  <si>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</si>
  <si>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</si>
  <si>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</si>
  <si>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</si>
  <si>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</si>
  <si>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</si>
  <si>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</si>
  <si>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</si>
  <si>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</si>
  <si>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</si>
  <si>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</si>
  <si>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</si>
  <si>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</si>
  <si>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</si>
  <si>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</si>
  <si>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</si>
  <si>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</si>
  <si>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</si>
  <si>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</si>
  <si>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</si>
  <si>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</si>
  <si>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</si>
  <si>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</si>
  <si>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</si>
  <si>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</si>
  <si>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</si>
  <si>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</si>
  <si>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</si>
  <si>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</si>
  <si>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</si>
  <si>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</si>
  <si>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</si>
  <si>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</si>
  <si>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</si>
  <si>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</si>
  <si>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</si>
  <si>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</si>
  <si>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</si>
  <si>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</si>
  <si>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</si>
  <si>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</si>
  <si>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</si>
  <si>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</si>
  <si>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</si>
  <si>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</si>
  <si>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</si>
  <si>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</si>
  <si>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</si>
  <si>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</si>
  <si>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</si>
  <si>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</si>
  <si>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</si>
  <si>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</si>
  <si>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</si>
  <si>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</si>
  <si>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</si>
  <si>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</si>
  <si>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</si>
  <si>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</si>
  <si>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</si>
  <si>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</si>
  <si>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</si>
  <si>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</si>
  <si>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</si>
  <si>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</si>
  <si>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</si>
  <si>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</si>
  <si>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</si>
  <si>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</si>
  <si>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</si>
  <si>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</si>
  <si>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</si>
  <si>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</si>
  <si>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</si>
  <si>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</si>
  <si>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</si>
  <si>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</si>
  <si>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</si>
  <si>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</si>
  <si>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</si>
  <si>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</si>
  <si>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</si>
  <si>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</si>
  <si>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</si>
  <si>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</si>
  <si>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</si>
  <si>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</si>
  <si>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</si>
  <si>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</si>
  <si>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</si>
  <si>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</si>
  <si>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</si>
  <si>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</si>
  <si>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</si>
  <si>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</si>
  <si>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</si>
  <si>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</si>
  <si>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</si>
  <si>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</si>
  <si>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</si>
  <si>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</si>
  <si>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</si>
  <si>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</si>
  <si>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</si>
  <si>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</si>
  <si>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</si>
  <si>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</si>
  <si>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</si>
  <si>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</si>
  <si>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</si>
  <si>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</si>
  <si>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</si>
  <si>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</si>
  <si>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</si>
  <si>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</si>
  <si>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</si>
  <si>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</si>
  <si>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</si>
  <si>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</si>
  <si>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</si>
  <si>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</si>
  <si>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</si>
  <si>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</si>
  <si>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</si>
  <si>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</si>
  <si>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</si>
  <si>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</si>
  <si>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</si>
  <si>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</si>
  <si>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</si>
  <si>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</si>
  <si>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</si>
  <si>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</si>
  <si>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</si>
  <si>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</si>
  <si>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</si>
  <si>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</si>
  <si>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</si>
  <si>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</si>
  <si>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</si>
  <si>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</si>
  <si>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</si>
  <si>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</si>
  <si>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</si>
  <si>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</si>
  <si>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</si>
  <si>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</si>
  <si>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</si>
  <si>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</si>
  <si>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</si>
  <si>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</si>
  <si>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</si>
  <si>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</si>
  <si>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</si>
  <si>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</si>
  <si>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</si>
  <si>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</si>
  <si>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</si>
  <si>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</si>
  <si>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</si>
  <si>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</si>
  <si>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</si>
  <si>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</si>
  <si>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</si>
  <si>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</si>
  <si>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</si>
  <si>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</si>
  <si>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</si>
  <si>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</si>
  <si>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</si>
  <si>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</si>
  <si>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</si>
  <si>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</si>
  <si>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</si>
  <si>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</si>
  <si>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</si>
  <si>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</si>
  <si>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</si>
  <si>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</si>
  <si>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</si>
  <si>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</si>
  <si>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</si>
  <si>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</si>
  <si>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</si>
  <si>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</si>
  <si>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</si>
  <si>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</si>
  <si>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</si>
  <si>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</si>
  <si>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</si>
  <si>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</si>
  <si>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</si>
  <si>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</si>
  <si>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</si>
  <si>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</si>
  <si>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</si>
  <si>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</si>
  <si>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</si>
  <si>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</si>
  <si>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</si>
  <si>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</si>
  <si>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</si>
  <si>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</si>
  <si>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</si>
  <si>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</si>
  <si>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</si>
  <si>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</si>
  <si>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</si>
  <si>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</si>
  <si>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</si>
  <si>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</si>
  <si>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</si>
  <si>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</si>
  <si>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</si>
  <si>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</si>
  <si>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</si>
  <si>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</si>
  <si>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</si>
  <si>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</si>
  <si>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</si>
  <si>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</si>
  <si>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</si>
  <si>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</si>
  <si>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</si>
  <si>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</si>
  <si>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</si>
  <si>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</si>
  <si>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</si>
  <si>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</si>
  <si>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</si>
  <si>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</si>
  <si>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</si>
  <si>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</si>
  <si>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</si>
  <si>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</si>
  <si>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</si>
  <si>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</si>
  <si>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</si>
  <si>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</si>
  <si>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</si>
  <si>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</si>
  <si>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</si>
  <si>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</si>
  <si>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</si>
  <si>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</si>
  <si>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</si>
  <si>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</si>
  <si>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</si>
  <si>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</si>
  <si>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</si>
  <si>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</si>
  <si>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</si>
  <si>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</si>
  <si>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</si>
  <si>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</si>
  <si>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</si>
  <si>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</si>
  <si>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</si>
  <si>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</si>
  <si>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</si>
  <si>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</si>
  <si>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</si>
  <si>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</si>
  <si>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</si>
  <si>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</si>
  <si>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</si>
  <si>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</si>
  <si>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</si>
  <si>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</si>
  <si>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</si>
  <si>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</si>
  <si>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</si>
  <si>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</si>
  <si>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</si>
  <si>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</si>
  <si>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</si>
  <si>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</si>
  <si>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</si>
  <si>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</si>
  <si>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</si>
  <si>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</si>
  <si>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</si>
  <si>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</si>
  <si>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</si>
  <si>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</si>
  <si>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</si>
  <si>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</si>
  <si>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</si>
  <si>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</si>
  <si>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</si>
  <si>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</si>
  <si>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</si>
  <si>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</si>
  <si>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</si>
  <si>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</si>
  <si>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</si>
  <si>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</si>
  <si>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</si>
  <si>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</si>
  <si>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</si>
  <si>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</si>
  <si>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</si>
  <si>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</si>
  <si>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</si>
  <si>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</si>
  <si>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</si>
  <si>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</si>
  <si>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</si>
  <si>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</si>
  <si>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</si>
  <si>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</si>
  <si>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</si>
  <si>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</si>
  <si>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</si>
  <si>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</si>
  <si>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</si>
  <si>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</si>
  <si>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</si>
  <si>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</si>
  <si>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</si>
  <si>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</si>
  <si>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</si>
  <si>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</si>
  <si>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</si>
  <si>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</si>
  <si>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</si>
  <si>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</si>
  <si>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</si>
  <si>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</si>
  <si>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</si>
  <si>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</si>
  <si>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</si>
  <si>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</si>
  <si>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</si>
  <si>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</si>
  <si>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</si>
  <si>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</si>
  <si>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</si>
  <si>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</si>
  <si>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</si>
  <si>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</si>
  <si>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</si>
  <si>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</si>
  <si>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</si>
  <si>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</si>
  <si>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</si>
  <si>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</si>
  <si>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</si>
  <si>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</si>
  <si>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</si>
  <si>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</si>
  <si>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</si>
  <si>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</si>
  <si>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</si>
  <si>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</si>
  <si>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</si>
  <si>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</si>
  <si>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</si>
  <si>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</si>
  <si>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</si>
  <si>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</si>
  <si>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</si>
  <si>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</si>
  <si>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</si>
  <si>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</si>
  <si>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</si>
  <si>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</si>
  <si>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</si>
  <si>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</si>
  <si>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</si>
  <si>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</si>
  <si>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</si>
  <si>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</si>
  <si>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</si>
  <si>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</si>
  <si>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</si>
  <si>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</si>
  <si>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</si>
  <si>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</si>
  <si>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</si>
  <si>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</si>
  <si>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</si>
  <si>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</si>
  <si>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</si>
  <si>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</si>
  <si>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</si>
  <si>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</si>
  <si>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</si>
  <si>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</si>
  <si>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</si>
  <si>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</si>
  <si>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</si>
  <si>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</si>
  <si>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</si>
  <si>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</si>
  <si>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</si>
  <si>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</si>
  <si>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</si>
  <si>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</si>
  <si>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</si>
  <si>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</si>
  <si>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</si>
  <si>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</si>
  <si>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</si>
  <si>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</si>
  <si>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</si>
  <si>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</si>
  <si>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</si>
  <si>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</si>
  <si>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</si>
  <si>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</si>
  <si>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</si>
  <si>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</si>
  <si>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</si>
  <si>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</si>
  <si>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</si>
  <si>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</si>
  <si>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</si>
  <si>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</si>
  <si>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</si>
  <si>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</si>
  <si>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</si>
  <si>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</si>
  <si>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</si>
  <si>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</si>
  <si>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</si>
  <si>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</si>
  <si>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</si>
  <si>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</si>
  <si>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</si>
  <si>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</si>
  <si>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</si>
  <si>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</si>
  <si>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</si>
  <si>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</si>
  <si>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</si>
  <si>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</si>
  <si>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</si>
  <si>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</si>
  <si>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</si>
  <si>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</si>
  <si>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</si>
  <si>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</si>
  <si>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</si>
  <si>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</si>
  <si>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</si>
  <si>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</si>
  <si>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</si>
  <si>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</si>
  <si>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</si>
  <si>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</si>
  <si>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</si>
  <si>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</si>
  <si>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</si>
  <si>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</si>
  <si>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</si>
  <si>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</si>
  <si>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</si>
  <si>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</si>
  <si>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</si>
  <si>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</si>
  <si>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</si>
  <si>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</si>
  <si>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</si>
  <si>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</si>
  <si>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</si>
  <si>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</si>
  <si>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</si>
  <si>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</si>
  <si>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</si>
  <si>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</si>
  <si>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</si>
  <si>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</si>
  <si>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</si>
  <si>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</si>
  <si>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</si>
  <si>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</si>
  <si>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</si>
  <si>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</si>
  <si>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</si>
  <si>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</si>
  <si>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</si>
  <si>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</si>
  <si>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</si>
  <si>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</si>
  <si>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</si>
  <si>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</si>
  <si>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</si>
  <si>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</si>
  <si>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</si>
  <si>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</si>
  <si>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</si>
  <si>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</si>
  <si>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</si>
  <si>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</si>
  <si>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</si>
  <si>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</si>
  <si>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</si>
  <si>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</si>
  <si>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</si>
  <si>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</si>
  <si>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</si>
  <si>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</si>
  <si>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</si>
  <si>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</si>
  <si>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</si>
  <si>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</si>
  <si>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</si>
  <si>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</si>
  <si>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</si>
  <si>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</si>
  <si>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</si>
  <si>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</si>
  <si>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</si>
  <si>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</si>
  <si>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</si>
  <si>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</si>
  <si>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</si>
  <si>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</si>
  <si>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</si>
  <si>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</si>
  <si>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</si>
  <si>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</si>
  <si>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</si>
  <si>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</si>
  <si>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</si>
  <si>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</si>
  <si>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</si>
  <si>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</si>
  <si>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</si>
  <si>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</si>
  <si>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</si>
  <si>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</si>
  <si>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</si>
  <si>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</si>
  <si>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</si>
  <si>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</si>
  <si>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</si>
  <si>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</si>
  <si>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</si>
  <si>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</si>
  <si>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</si>
  <si>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</si>
  <si>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</si>
  <si>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</si>
  <si>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</si>
  <si>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</si>
  <si>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</si>
  <si>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</si>
  <si>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</si>
  <si>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</si>
  <si>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</si>
  <si>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</si>
  <si>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</si>
  <si>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</si>
  <si>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</si>
  <si>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</si>
  <si>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</si>
  <si>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</si>
  <si>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</si>
  <si>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</si>
  <si>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</si>
  <si>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</si>
  <si>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</si>
  <si>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</si>
  <si>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</si>
  <si>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</si>
  <si>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</si>
  <si>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</si>
  <si>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</si>
  <si>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</si>
  <si>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</si>
  <si>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</si>
  <si>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</si>
  <si>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</si>
  <si>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</si>
  <si>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</si>
  <si>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</si>
  <si>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</si>
  <si>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</si>
  <si>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</si>
  <si>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</si>
  <si>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</si>
  <si>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</si>
  <si>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</si>
  <si>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</si>
  <si>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</si>
  <si>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</si>
  <si>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</si>
  <si>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</si>
  <si>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</si>
  <si>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</si>
  <si>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</si>
  <si>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</si>
  <si>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</si>
  <si>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</si>
  <si>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</si>
  <si>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</si>
  <si>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</si>
  <si>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</si>
  <si>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</si>
  <si>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</si>
  <si>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</si>
  <si>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</si>
  <si>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</si>
  <si>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</si>
  <si>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</si>
  <si>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</si>
  <si>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</si>
  <si>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</si>
  <si>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</si>
  <si>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</si>
  <si>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</si>
  <si>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</si>
  <si>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</si>
  <si>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</si>
  <si>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</si>
  <si>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</si>
  <si>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</si>
  <si>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</si>
  <si>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</si>
  <si>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</si>
  <si>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</si>
  <si>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</si>
  <si>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</si>
  <si>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</si>
  <si>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</si>
  <si>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</si>
  <si>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</si>
  <si>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</si>
  <si>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</si>
  <si>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</si>
  <si>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</si>
  <si>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</si>
  <si>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</si>
  <si>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</si>
  <si>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</si>
  <si>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</si>
  <si>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</si>
  <si>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</si>
  <si>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</si>
  <si>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</si>
  <si>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</si>
  <si>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</si>
  <si>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</si>
  <si>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</si>
  <si>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</si>
  <si>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</si>
  <si>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</si>
  <si>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</si>
  <si>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</si>
  <si>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</si>
  <si>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</si>
  <si>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</si>
  <si>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</si>
  <si>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</si>
  <si>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</si>
  <si>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</si>
  <si>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</si>
  <si>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</si>
  <si>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</si>
  <si>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</si>
  <si>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</si>
  <si>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</si>
  <si>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</si>
  <si>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</si>
  <si>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</si>
  <si>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</si>
  <si>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</si>
  <si>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</si>
  <si>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</si>
  <si>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</si>
  <si>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</si>
  <si>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</si>
  <si>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</si>
  <si>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</si>
  <si>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</si>
  <si>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</si>
  <si>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</si>
  <si>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</si>
  <si>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</si>
  <si>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</si>
  <si>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</si>
  <si>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</si>
  <si>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</si>
  <si>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</si>
  <si>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</si>
  <si>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</si>
  <si>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</si>
  <si>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</si>
  <si>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</si>
  <si>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</si>
  <si>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</si>
  <si>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</si>
  <si>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</si>
  <si>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</si>
  <si>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</si>
  <si>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</si>
  <si>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</si>
  <si>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</si>
  <si>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</si>
  <si>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</si>
  <si>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</si>
  <si>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</si>
  <si>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</si>
  <si>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</si>
  <si>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</si>
  <si>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</si>
  <si>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</si>
  <si>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</si>
  <si>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</si>
  <si>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</si>
  <si>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</si>
  <si>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</si>
  <si>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</si>
  <si>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</si>
  <si>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</si>
  <si>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</si>
  <si>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</si>
  <si>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</si>
  <si>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</si>
  <si>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</si>
  <si>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</si>
  <si>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</si>
  <si>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</si>
  <si>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</si>
  <si>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</si>
  <si>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</si>
  <si>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</si>
  <si>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</si>
  <si>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</si>
  <si>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</si>
  <si>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</si>
  <si>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</si>
  <si>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</si>
  <si>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</si>
  <si>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</si>
  <si>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</si>
  <si>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</si>
  <si>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</si>
  <si>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</si>
  <si>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</si>
  <si>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</si>
  <si>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</si>
  <si>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</si>
  <si>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</si>
  <si>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</si>
  <si>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</si>
  <si>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</si>
  <si>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</si>
  <si>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</si>
  <si>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</si>
  <si>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</si>
  <si>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</si>
  <si>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</si>
  <si>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</si>
  <si>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</si>
  <si>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</si>
  <si>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</si>
  <si>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</si>
  <si>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</si>
  <si>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</si>
  <si>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</si>
  <si>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</si>
  <si>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</si>
  <si>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</si>
  <si>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</si>
  <si>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</si>
  <si>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</si>
  <si>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</si>
  <si>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</si>
  <si>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</si>
  <si>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</si>
  <si>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</si>
  <si>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</si>
  <si>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</si>
  <si>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</si>
  <si>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</si>
  <si>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</si>
  <si>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</si>
  <si>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</si>
  <si>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</si>
  <si>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</si>
  <si>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</si>
  <si>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</si>
  <si>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</si>
  <si>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</si>
  <si>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</si>
  <si>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</si>
  <si>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</si>
  <si>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</si>
  <si>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</si>
  <si>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</si>
  <si>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</si>
  <si>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</si>
  <si>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</si>
  <si>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</si>
  <si>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</si>
  <si>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</si>
  <si>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</si>
  <si>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</si>
  <si>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</si>
  <si>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</si>
  <si>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</si>
  <si>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</si>
  <si>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</si>
  <si>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</si>
  <si>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</si>
  <si>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</si>
  <si>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</si>
  <si>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</si>
  <si>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</si>
  <si>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</si>
  <si>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</si>
  <si>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</si>
  <si>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</si>
  <si>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</si>
  <si>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</si>
  <si>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</si>
  <si>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</si>
  <si>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</si>
  <si>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</si>
  <si>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</si>
  <si>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</si>
  <si>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</si>
  <si>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</si>
  <si>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</si>
  <si>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</si>
  <si>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</si>
  <si>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</si>
  <si>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</si>
  <si>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</si>
  <si>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</si>
  <si>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</si>
  <si>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</si>
  <si>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</si>
  <si>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</si>
  <si>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</si>
  <si>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</si>
  <si>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</si>
  <si>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</si>
  <si>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</si>
  <si>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</si>
  <si>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</si>
  <si>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</si>
  <si>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</si>
  <si>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</si>
  <si>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</si>
  <si>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</si>
  <si>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</si>
  <si>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</si>
  <si>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</si>
  <si>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</si>
  <si>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</si>
  <si>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</si>
  <si>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</si>
  <si>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</si>
  <si>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</si>
  <si>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</si>
  <si>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</si>
  <si>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</si>
  <si>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</si>
  <si>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</si>
  <si>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</si>
  <si>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</si>
  <si>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</si>
  <si>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</si>
  <si>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</si>
  <si>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</si>
  <si>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</si>
  <si>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</si>
  <si>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</si>
  <si>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</si>
  <si>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</si>
  <si>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</si>
  <si>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</si>
  <si>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</si>
  <si>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</si>
  <si>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</si>
  <si>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</si>
  <si>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</si>
  <si>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</si>
  <si>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</si>
  <si>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</si>
  <si>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</si>
  <si>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</si>
  <si>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</si>
  <si>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</si>
  <si>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</si>
  <si>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</si>
  <si>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</si>
  <si>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</si>
  <si>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</si>
  <si>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</si>
  <si>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</si>
  <si>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</si>
  <si>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</si>
  <si>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</si>
  <si>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</si>
  <si>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</si>
  <si>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</si>
  <si>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</si>
  <si>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</si>
  <si>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</si>
  <si>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</si>
  <si>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</si>
  <si>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</si>
  <si>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</si>
  <si>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</si>
  <si>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</si>
  <si>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</si>
  <si>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</si>
  <si>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</si>
  <si>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</si>
  <si>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</si>
  <si>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</si>
  <si>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</si>
  <si>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</si>
  <si>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</si>
  <si>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</si>
  <si>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</si>
  <si>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</si>
  <si>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</si>
  <si>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</si>
  <si>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</si>
  <si>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</si>
  <si>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</si>
  <si>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</si>
  <si>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</si>
  <si>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</si>
  <si>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</si>
  <si>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</si>
  <si>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</si>
  <si>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</si>
  <si>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</si>
  <si>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</si>
  <si>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</si>
  <si>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</si>
  <si>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</si>
  <si>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</si>
  <si>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</si>
  <si>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</si>
  <si>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</si>
  <si>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</si>
  <si>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</si>
  <si>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</si>
  <si>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</si>
  <si>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</si>
  <si>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</si>
  <si>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</si>
  <si>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</si>
  <si>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</si>
  <si>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</si>
  <si>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</si>
  <si>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</si>
  <si>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</si>
  <si>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</si>
  <si>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</si>
  <si>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</si>
  <si>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</si>
  <si>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</si>
  <si>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</si>
  <si>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</si>
  <si>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</si>
  <si>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</si>
  <si>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</si>
  <si>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</si>
  <si>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</si>
  <si>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</si>
  <si>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</si>
  <si>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</si>
  <si>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</si>
  <si>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</si>
  <si>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</si>
  <si>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</si>
  <si>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</si>
  <si>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</si>
  <si>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</si>
  <si>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</si>
  <si>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</si>
  <si>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</si>
  <si>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</si>
  <si>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</si>
  <si>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</si>
  <si>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</si>
  <si>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</si>
  <si>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</si>
  <si>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</si>
  <si>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</si>
  <si>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</si>
  <si>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</si>
  <si>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</si>
  <si>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</si>
  <si>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</si>
  <si>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</si>
  <si>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</si>
  <si>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</si>
  <si>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</si>
  <si>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</si>
  <si>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</si>
  <si>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</si>
  <si>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</si>
  <si>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</si>
  <si>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</si>
  <si>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</si>
  <si>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</si>
  <si>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</si>
  <si>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</si>
  <si>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</si>
  <si>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</si>
  <si>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</si>
  <si>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</si>
  <si>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</si>
  <si>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</si>
  <si>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</si>
  <si>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</si>
  <si>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</si>
  <si>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</si>
  <si>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</si>
  <si>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</si>
  <si>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</si>
  <si>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</si>
  <si>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</si>
  <si>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</si>
  <si>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</si>
  <si>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</si>
  <si>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</si>
  <si>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</si>
  <si>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</si>
  <si>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</si>
  <si>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</si>
  <si>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</si>
  <si>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</si>
  <si>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</si>
  <si>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</si>
  <si>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</si>
  <si>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</si>
  <si>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</si>
  <si>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</si>
  <si>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</si>
  <si>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</si>
  <si>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</si>
  <si>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</si>
  <si>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</si>
  <si>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</si>
  <si>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</si>
  <si>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</si>
  <si>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</si>
  <si>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</si>
  <si>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</si>
  <si>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</si>
  <si>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</si>
  <si>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</si>
  <si>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</si>
  <si>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</si>
  <si>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</si>
  <si>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</si>
  <si>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</si>
  <si>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</si>
  <si>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</si>
  <si>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</si>
  <si>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</si>
  <si>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</si>
  <si>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</si>
  <si>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</si>
  <si>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</si>
  <si>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</si>
  <si>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</si>
  <si>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</si>
  <si>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</si>
  <si>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</si>
  <si>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</si>
  <si>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</si>
  <si>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</si>
  <si>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</si>
  <si>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</si>
  <si>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</si>
  <si>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</si>
  <si>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</si>
  <si>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</si>
  <si>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</si>
  <si>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</si>
  <si>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</si>
  <si>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</si>
  <si>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</si>
  <si>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</si>
  <si>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</si>
  <si>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</si>
  <si>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</si>
  <si>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</si>
  <si>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</si>
  <si>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</si>
  <si>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</si>
  <si>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</si>
  <si>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</si>
  <si>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</si>
  <si>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</si>
  <si>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</si>
  <si>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</si>
  <si>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</si>
  <si>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</si>
  <si>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</si>
  <si>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</si>
  <si>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</si>
  <si>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</si>
  <si>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</si>
  <si>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</si>
  <si>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</si>
  <si>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</si>
  <si>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</si>
  <si>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</si>
  <si>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</si>
  <si>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</si>
  <si>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</si>
  <si>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</si>
  <si>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</si>
  <si>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</si>
  <si>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</si>
  <si>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</si>
  <si>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</si>
  <si>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</si>
  <si>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</si>
  <si>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</si>
  <si>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</si>
  <si>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</si>
  <si>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</si>
  <si>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</si>
  <si>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</si>
  <si>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</si>
  <si>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</si>
  <si>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</si>
  <si>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</si>
  <si>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</si>
  <si>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</si>
  <si>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</si>
  <si>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</si>
  <si>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</si>
  <si>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</si>
  <si>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</si>
  <si>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</si>
  <si>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</si>
  <si>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</si>
  <si>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</si>
  <si>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</si>
  <si>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</si>
  <si>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</si>
  <si>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</si>
  <si>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</si>
  <si>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</si>
  <si>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</si>
  <si>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</si>
  <si>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</si>
  <si>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</si>
  <si>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</si>
  <si>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</si>
  <si>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</si>
  <si>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</si>
  <si>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</si>
  <si>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</si>
  <si>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</si>
  <si>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</si>
  <si>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</si>
  <si>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</si>
  <si>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</si>
  <si>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</si>
  <si>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</si>
  <si>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</si>
  <si>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</si>
  <si>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</si>
  <si>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</si>
  <si>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</si>
  <si>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</si>
  <si>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</si>
  <si>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</si>
  <si>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</si>
  <si>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</si>
  <si>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</si>
  <si>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</si>
  <si>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</si>
  <si>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</si>
  <si>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</si>
  <si>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</si>
  <si>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</si>
  <si>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</si>
  <si>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</si>
  <si>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</si>
  <si>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</si>
  <si>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</si>
  <si>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</si>
  <si>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</si>
  <si>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</si>
  <si>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</si>
  <si>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</si>
  <si>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</si>
  <si>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</si>
  <si>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</si>
  <si>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</si>
  <si>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</si>
  <si>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</si>
  <si>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</si>
  <si>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</si>
  <si>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</si>
  <si>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</si>
  <si>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</si>
  <si>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</si>
  <si>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</si>
  <si>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</si>
  <si>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</si>
  <si>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</si>
  <si>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</si>
  <si>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</si>
  <si>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</si>
  <si>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</si>
  <si>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</si>
  <si>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</si>
  <si>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</si>
  <si>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</si>
  <si>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</si>
  <si>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</si>
  <si>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</si>
  <si>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</si>
  <si>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</si>
  <si>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</si>
  <si>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</si>
  <si>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</si>
  <si>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</si>
  <si>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</si>
  <si>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</si>
  <si>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</si>
  <si>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</si>
  <si>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</si>
  <si>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</si>
  <si>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</si>
  <si>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</si>
  <si>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</si>
  <si>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</si>
  <si>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</si>
  <si>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</si>
  <si>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</si>
  <si>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</si>
  <si>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</si>
  <si>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</si>
  <si>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</si>
  <si>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</si>
  <si>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</si>
  <si>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</si>
  <si>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</si>
  <si>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</si>
  <si>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</si>
  <si>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</si>
  <si>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</si>
  <si>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</si>
  <si>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</si>
  <si>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</si>
  <si>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</si>
  <si>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</si>
  <si>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</si>
  <si>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</si>
  <si>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</si>
  <si>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</si>
  <si>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</si>
  <si>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</si>
  <si>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</si>
  <si>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</si>
  <si>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</si>
  <si>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</si>
  <si>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</si>
  <si>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</si>
  <si>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</si>
  <si>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</si>
  <si>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</si>
  <si>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</si>
  <si>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</si>
  <si>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</si>
  <si>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</si>
  <si>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</si>
  <si>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</si>
  <si>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</si>
  <si>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</si>
  <si>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</si>
  <si>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</si>
  <si>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</si>
  <si>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</si>
  <si>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</si>
  <si>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</si>
  <si>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</si>
  <si>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</si>
  <si>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</si>
  <si>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</si>
  <si>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</si>
  <si>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</si>
  <si>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</si>
  <si>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</si>
  <si>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</si>
  <si>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</si>
  <si>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</si>
  <si>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</si>
  <si>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</si>
  <si>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</si>
  <si>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</si>
  <si>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</si>
  <si>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</si>
  <si>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</si>
  <si>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</si>
  <si>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</si>
  <si>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</si>
  <si>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</si>
  <si>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</si>
  <si>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</si>
  <si>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</si>
  <si>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</si>
  <si>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</si>
  <si>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</si>
  <si>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</si>
  <si>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</si>
  <si>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</si>
  <si>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</si>
  <si>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</si>
  <si>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</si>
  <si>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</si>
  <si>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</si>
  <si>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</si>
  <si>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</si>
  <si>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</si>
  <si>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</si>
  <si>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</si>
  <si>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</si>
  <si>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</si>
  <si>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</si>
  <si>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</si>
  <si>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</si>
  <si>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</si>
  <si>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</si>
  <si>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</si>
  <si>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</si>
  <si>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</si>
  <si>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</si>
  <si>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</si>
  <si>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</si>
  <si>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</si>
  <si>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</si>
  <si>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</si>
  <si>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</si>
  <si>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</si>
  <si>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</si>
  <si>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</si>
  <si>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</si>
  <si>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</si>
  <si>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</si>
  <si>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</si>
  <si>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</si>
  <si>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</si>
  <si>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</si>
  <si>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</si>
  <si>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</si>
  <si>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</si>
  <si>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</si>
  <si>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</si>
  <si>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</si>
  <si>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</si>
  <si>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</si>
  <si>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</si>
  <si>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</si>
  <si>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</si>
  <si>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</si>
  <si>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</si>
  <si>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</si>
  <si>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</si>
  <si>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</si>
  <si>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</si>
  <si>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</si>
  <si>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</si>
  <si>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</si>
  <si>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</si>
  <si>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</si>
  <si>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</si>
  <si>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</si>
  <si>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</si>
  <si>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</si>
  <si>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</si>
  <si>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</si>
  <si>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</si>
  <si>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</si>
  <si>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</si>
  <si>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</si>
  <si>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</si>
  <si>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</si>
  <si>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</si>
  <si>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</si>
  <si>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</si>
  <si>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</si>
  <si>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</si>
  <si>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</si>
  <si>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</si>
  <si>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</si>
  <si>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</si>
  <si>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</si>
  <si>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</si>
  <si>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</si>
  <si>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</si>
  <si>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</si>
  <si>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</si>
  <si>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</si>
  <si>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</si>
  <si>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</si>
  <si>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</si>
  <si>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</si>
  <si>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</si>
  <si>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</si>
  <si>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</si>
  <si>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</si>
  <si>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</si>
  <si>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</si>
  <si>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</si>
  <si>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</si>
  <si>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</si>
  <si>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</si>
  <si>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</si>
  <si>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</si>
  <si>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</si>
  <si>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</si>
  <si>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</si>
  <si>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</si>
  <si>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</si>
  <si>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</si>
  <si>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</si>
  <si>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</si>
  <si>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</si>
  <si>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</si>
  <si>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</si>
  <si>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</si>
  <si>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</si>
  <si>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</si>
  <si>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</si>
  <si>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</si>
  <si>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</si>
  <si>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</si>
  <si>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</si>
  <si>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</si>
  <si>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</si>
  <si>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</si>
  <si>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</si>
  <si>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</si>
  <si>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</si>
  <si>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</si>
  <si>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</si>
  <si>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</si>
  <si>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</si>
  <si>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</si>
  <si>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</si>
  <si>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</si>
  <si>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</si>
  <si>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</si>
  <si>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</si>
  <si>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</si>
  <si>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</si>
  <si>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</si>
  <si>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</si>
  <si>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</si>
  <si>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</si>
  <si>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</si>
  <si>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</si>
  <si>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</si>
  <si>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</si>
  <si>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</si>
  <si>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</si>
  <si>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</si>
  <si>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</si>
  <si>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</si>
  <si>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</si>
  <si>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</si>
  <si>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</si>
  <si>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</si>
  <si>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</si>
  <si>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</si>
  <si>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</si>
  <si>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</si>
  <si>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</si>
  <si>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</si>
  <si>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</si>
  <si>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</si>
  <si>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</si>
  <si>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</si>
  <si>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</si>
  <si>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</si>
  <si>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</si>
  <si>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</si>
  <si>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</si>
  <si>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</si>
  <si>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</si>
  <si>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</si>
  <si>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</si>
  <si>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</si>
  <si>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</si>
  <si>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</si>
  <si>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</si>
  <si>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</si>
  <si>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</si>
  <si>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</si>
  <si>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</si>
  <si>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</si>
  <si>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</si>
  <si>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</si>
  <si>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</si>
  <si>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</si>
  <si>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</si>
  <si>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</si>
  <si>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</si>
  <si>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</si>
  <si>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</si>
  <si>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</si>
  <si>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</si>
  <si>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</si>
  <si>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</si>
  <si>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</si>
  <si>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</si>
  <si>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</si>
  <si>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</si>
  <si>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</si>
  <si>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</si>
  <si>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</si>
  <si>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</si>
  <si>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</si>
  <si>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</si>
  <si>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</si>
  <si>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</si>
  <si>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</si>
  <si>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</si>
  <si>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</si>
  <si>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</si>
  <si>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</si>
  <si>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</si>
  <si>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</si>
  <si>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</si>
  <si>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</si>
  <si>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</si>
  <si>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</si>
  <si>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</si>
  <si>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</si>
  <si>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</si>
  <si>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</si>
  <si>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</si>
  <si>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</si>
  <si>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</si>
  <si>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</si>
  <si>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</si>
  <si>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</si>
  <si>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</si>
  <si>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</si>
  <si>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</si>
  <si>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</si>
  <si>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</si>
  <si>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</si>
  <si>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</si>
  <si>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</si>
  <si>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</si>
  <si>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</si>
  <si>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</si>
  <si>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</si>
  <si>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</si>
  <si>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</si>
  <si>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</si>
  <si>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</si>
  <si>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</si>
  <si>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</si>
  <si>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</si>
  <si>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</si>
  <si>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</si>
  <si>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</si>
  <si>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</si>
  <si>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</si>
  <si>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</si>
  <si>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</si>
  <si>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</si>
  <si>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</si>
  <si>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</si>
  <si>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</si>
  <si>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</si>
  <si>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</si>
  <si>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</si>
  <si>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</si>
  <si>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</si>
  <si>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</si>
  <si>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</si>
  <si>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</si>
  <si>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</si>
  <si>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</si>
  <si>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</si>
  <si>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</si>
  <si>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</si>
  <si>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</si>
  <si>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</si>
  <si>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</si>
  <si>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</si>
  <si>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</si>
  <si>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</si>
  <si>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</si>
  <si>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</si>
  <si>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</si>
  <si>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</si>
  <si>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</si>
  <si>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</si>
  <si>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</si>
  <si>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</si>
  <si>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</si>
  <si>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</si>
  <si>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</si>
  <si>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</si>
  <si>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</si>
  <si>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</si>
  <si>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</si>
  <si>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</si>
  <si>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</si>
  <si>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</si>
  <si>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</si>
  <si>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</si>
  <si>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</si>
  <si>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</si>
  <si>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</si>
  <si>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</si>
  <si>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</si>
  <si>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</si>
  <si>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</si>
  <si>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</si>
  <si>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</si>
  <si>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</si>
  <si>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</si>
  <si>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</si>
  <si>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</si>
  <si>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</si>
  <si>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</si>
  <si>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</si>
  <si>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</si>
  <si>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</si>
  <si>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</si>
  <si>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</si>
  <si>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</si>
  <si>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</si>
  <si>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</si>
  <si>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</si>
  <si>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</si>
  <si>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</si>
  <si>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</si>
  <si>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</si>
  <si>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</si>
  <si>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</si>
  <si>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</si>
  <si>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</si>
  <si>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</si>
  <si>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</si>
  <si>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</si>
  <si>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</si>
  <si>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</si>
  <si>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</si>
  <si>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</si>
  <si>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</si>
  <si>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</si>
  <si>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</si>
  <si>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</si>
  <si>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</si>
  <si>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</si>
  <si>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</si>
  <si>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</si>
  <si>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</si>
  <si>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</si>
  <si>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</si>
  <si>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</si>
  <si>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</si>
  <si>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</si>
  <si>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</si>
  <si>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</si>
  <si>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</si>
  <si>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</si>
  <si>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</si>
  <si>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</si>
  <si>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</si>
  <si>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</si>
  <si>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</si>
  <si>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</si>
  <si>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</si>
  <si>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</si>
  <si>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</si>
  <si>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</si>
  <si>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</si>
  <si>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</si>
  <si>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</si>
  <si>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</si>
  <si>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</si>
  <si>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</si>
  <si>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</si>
  <si>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</si>
  <si>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</si>
  <si>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</si>
  <si>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</si>
  <si>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</si>
  <si>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</si>
  <si>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</si>
  <si>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</si>
  <si>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</si>
  <si>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</si>
  <si>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</si>
  <si>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</si>
  <si>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</si>
  <si>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</si>
  <si>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</si>
  <si>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</si>
  <si>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</si>
  <si>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</si>
  <si>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</si>
  <si>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</si>
  <si>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</si>
  <si>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</si>
  <si>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</si>
  <si>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</si>
  <si>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</si>
  <si>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</si>
  <si>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</si>
  <si>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</si>
  <si>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</si>
  <si>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</si>
  <si>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</si>
  <si>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</si>
  <si>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</si>
  <si>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</si>
  <si>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</si>
  <si>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</si>
  <si>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</si>
  <si>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</si>
  <si>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</si>
  <si>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</si>
  <si>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</si>
  <si>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</si>
  <si>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</si>
  <si>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</si>
  <si>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</si>
  <si>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</si>
  <si>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</si>
  <si>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</si>
  <si>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</si>
  <si>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</si>
  <si>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</si>
  <si>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</si>
  <si>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</si>
  <si>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</si>
  <si>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</si>
  <si>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</si>
  <si>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</si>
  <si>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</si>
  <si>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</si>
  <si>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</si>
  <si>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</si>
  <si>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</si>
  <si>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</si>
  <si>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</si>
  <si>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</si>
  <si>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</si>
  <si>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</si>
  <si>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</si>
  <si>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</si>
  <si>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</si>
  <si>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</si>
  <si>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</si>
  <si>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</si>
  <si>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</si>
  <si>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</si>
  <si>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</si>
  <si>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</si>
  <si>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</si>
  <si>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</si>
  <si>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</si>
  <si>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</si>
  <si>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</si>
  <si>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</si>
  <si>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</si>
  <si>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</si>
  <si>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</si>
  <si>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</si>
  <si>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</si>
  <si>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</si>
  <si>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</si>
  <si>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</si>
  <si>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</si>
  <si>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</si>
  <si>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</si>
  <si>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</si>
  <si>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</si>
  <si>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</si>
  <si>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</si>
  <si>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</si>
  <si>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</si>
  <si>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</si>
  <si>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</si>
  <si>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</si>
  <si>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</si>
  <si>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</si>
  <si>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</si>
  <si>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</si>
  <si>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</si>
  <si>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</si>
  <si>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</si>
  <si>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</si>
  <si>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</si>
  <si>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</si>
  <si>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</si>
  <si>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</si>
  <si>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</si>
  <si>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</si>
  <si>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</si>
  <si>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</si>
  <si>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</si>
  <si>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</si>
  <si>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</si>
  <si>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</si>
  <si>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</si>
  <si>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</si>
  <si>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</si>
  <si>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</si>
  <si>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</si>
  <si>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</si>
  <si>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</si>
  <si>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</si>
  <si>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</si>
  <si>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</si>
  <si>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</si>
  <si>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</si>
  <si>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</si>
  <si>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</si>
  <si>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</si>
  <si>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</si>
  <si>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</si>
  <si>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</si>
  <si>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</si>
  <si>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</si>
  <si>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</si>
  <si>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</si>
  <si>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</si>
  <si>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</si>
  <si>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</si>
  <si>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</si>
  <si>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</si>
  <si>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</si>
  <si>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</si>
  <si>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</si>
  <si>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</si>
  <si>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</si>
  <si>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</si>
  <si>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</si>
  <si>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</si>
  <si>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</si>
  <si>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</si>
  <si>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</si>
  <si>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</si>
  <si>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</si>
  <si>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</si>
  <si>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</si>
  <si>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</si>
  <si>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</si>
  <si>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</si>
  <si>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</si>
  <si>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</si>
  <si>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</si>
  <si>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</si>
  <si>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</si>
  <si>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</si>
  <si>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</si>
  <si>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</si>
  <si>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</si>
  <si>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</si>
  <si>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</si>
  <si>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</si>
  <si>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</si>
  <si>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</si>
  <si>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</si>
  <si>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</si>
  <si>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</si>
  <si>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</si>
  <si>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</si>
  <si>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</si>
  <si>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</si>
  <si>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</si>
  <si>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</si>
  <si>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</si>
  <si>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</si>
  <si>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</si>
  <si>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</si>
  <si>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</si>
  <si>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</si>
  <si>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</si>
  <si>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</si>
  <si>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</si>
  <si>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</si>
  <si>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</si>
  <si>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</si>
  <si>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</si>
  <si>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</si>
  <si>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</si>
  <si>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</si>
  <si>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</si>
  <si>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</si>
  <si>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</si>
  <si>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</si>
  <si>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</si>
  <si>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</si>
  <si>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</si>
  <si>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</si>
  <si>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</si>
  <si>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</si>
  <si>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</si>
  <si>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</si>
  <si>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</si>
  <si>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</si>
  <si>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</si>
  <si>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</si>
  <si>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</si>
  <si>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</si>
  <si>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</si>
  <si>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</si>
  <si>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</si>
  <si>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</si>
  <si>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</si>
  <si>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</si>
  <si>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</si>
  <si>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</si>
  <si>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</si>
  <si>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</si>
  <si>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</si>
  <si>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</si>
  <si>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</si>
  <si>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</si>
  <si>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</si>
  <si>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</si>
  <si>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</si>
  <si>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</si>
  <si>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</si>
  <si>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</si>
  <si>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</si>
  <si>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</si>
  <si>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</si>
  <si>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</si>
  <si>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</si>
  <si>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</si>
  <si>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</si>
  <si>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</si>
  <si>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</si>
  <si>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</si>
  <si>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</si>
  <si>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</si>
  <si>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</si>
  <si>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</si>
  <si>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</si>
  <si>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</si>
  <si>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</si>
  <si>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</si>
  <si>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</si>
  <si>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</si>
  <si>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</si>
  <si>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</si>
  <si>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</si>
  <si>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</si>
  <si>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</si>
  <si>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</si>
  <si>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</si>
  <si>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</si>
  <si>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</si>
  <si>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</si>
  <si>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</si>
  <si>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</si>
  <si>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</si>
  <si>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</si>
  <si>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</si>
  <si>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</si>
  <si>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</si>
  <si>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</si>
  <si>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</si>
  <si>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</si>
  <si>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</si>
  <si>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</si>
  <si>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</si>
  <si>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</si>
  <si>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</si>
  <si>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</si>
  <si>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</si>
  <si>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</si>
  <si>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</si>
  <si>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</si>
  <si>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</si>
  <si>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</si>
  <si>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</si>
  <si>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</si>
  <si>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</si>
  <si>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</si>
  <si>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</si>
  <si>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</si>
  <si>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</si>
  <si>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</si>
  <si>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</si>
  <si>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</si>
  <si>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</si>
  <si>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</si>
  <si>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</si>
  <si>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</si>
  <si>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</si>
  <si>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</si>
  <si>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</si>
  <si>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</si>
  <si>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</si>
  <si>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</si>
  <si>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</si>
  <si>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</si>
  <si>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</si>
  <si>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</si>
  <si>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</si>
  <si>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</si>
  <si>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</si>
  <si>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</si>
  <si>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</si>
  <si>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</si>
  <si>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</si>
  <si>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</si>
  <si>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</si>
  <si>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</si>
  <si>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</si>
  <si>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</si>
  <si>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</si>
  <si>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</si>
  <si>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</si>
  <si>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</si>
  <si>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</si>
  <si>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</si>
  <si>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</si>
  <si>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</si>
  <si>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</si>
  <si>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</si>
  <si>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</si>
  <si>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</si>
  <si>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</si>
  <si>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</si>
  <si>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</si>
  <si>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</si>
  <si>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</si>
  <si>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</si>
  <si>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</si>
  <si>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</si>
  <si>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</si>
  <si>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</si>
  <si>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</si>
  <si>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</si>
  <si>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</si>
  <si>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</si>
  <si>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</si>
  <si>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</si>
  <si>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</si>
  <si>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</si>
  <si>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</si>
  <si>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</si>
  <si>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</si>
  <si>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</si>
  <si>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</si>
  <si>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</si>
  <si>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</si>
  <si>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</si>
  <si>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</si>
  <si>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</si>
  <si>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</si>
  <si>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</si>
  <si>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</si>
  <si>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</si>
  <si>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</si>
  <si>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</si>
  <si>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</si>
  <si>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</si>
  <si>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</si>
  <si>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</si>
  <si>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</si>
  <si>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</si>
  <si>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</si>
  <si>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</si>
  <si>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</si>
  <si>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</si>
  <si>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</si>
  <si>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</si>
  <si>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</si>
  <si>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</si>
  <si>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</si>
  <si>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</si>
  <si>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</si>
  <si>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</si>
  <si>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</si>
  <si>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</si>
  <si>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</si>
  <si>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</si>
  <si>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</si>
  <si>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</si>
  <si>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</si>
  <si>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</si>
  <si>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</si>
  <si>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</si>
  <si>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</si>
  <si>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</si>
  <si>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</si>
  <si>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</si>
  <si>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</si>
  <si>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</si>
  <si>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</si>
  <si>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</si>
  <si>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</si>
  <si>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</si>
  <si>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</si>
  <si>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</si>
  <si>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</si>
  <si>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</si>
  <si>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</si>
  <si>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</si>
  <si>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</si>
  <si>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</si>
  <si>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</si>
  <si>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</si>
  <si>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</si>
  <si>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</si>
  <si>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</si>
  <si>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</si>
  <si>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</si>
  <si>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</si>
  <si>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</si>
  <si>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</si>
  <si>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</si>
  <si>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</si>
  <si>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</si>
  <si>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</si>
  <si>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</si>
  <si>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</si>
  <si>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</si>
  <si>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</si>
  <si>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</si>
  <si>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</si>
  <si>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</si>
  <si>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</si>
  <si>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</si>
  <si>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</si>
  <si>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</si>
  <si>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</si>
  <si>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</si>
  <si>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</si>
  <si>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</si>
  <si>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</si>
  <si>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</si>
  <si>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</si>
  <si>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</si>
  <si>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</si>
  <si>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</si>
  <si>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</si>
  <si>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</si>
  <si>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</si>
  <si>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</si>
  <si>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</si>
  <si>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</si>
  <si>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</si>
  <si>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</si>
  <si>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</si>
  <si>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</si>
  <si>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</si>
  <si>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</si>
  <si>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</si>
  <si>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</si>
  <si>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</si>
  <si>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</si>
  <si>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</si>
  <si>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</si>
  <si>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</si>
  <si>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</si>
  <si>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</si>
  <si>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</si>
  <si>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</si>
  <si>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</si>
  <si>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</si>
  <si>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</si>
  <si>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</si>
  <si>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</si>
  <si>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</si>
  <si>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</si>
  <si>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</si>
  <si>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</si>
  <si>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</si>
  <si>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</si>
  <si>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</si>
  <si>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</si>
  <si>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</si>
  <si>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</si>
  <si>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</si>
  <si>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</si>
  <si>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</si>
  <si>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</si>
  <si>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</si>
  <si>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</si>
  <si>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</si>
  <si>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</si>
  <si>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</si>
  <si>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</si>
  <si>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</si>
  <si>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</si>
  <si>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</si>
  <si>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</si>
  <si>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</si>
  <si>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</si>
  <si>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</si>
  <si>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</si>
  <si>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</si>
  <si>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</si>
  <si>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</si>
  <si>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</si>
  <si>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</si>
  <si>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</si>
  <si>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</si>
  <si>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</si>
  <si>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</si>
  <si>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</si>
  <si>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</si>
  <si>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</si>
  <si>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</si>
  <si>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</si>
  <si>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</si>
  <si>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</si>
  <si>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</si>
  <si>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</si>
  <si>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</si>
  <si>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</si>
  <si>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</si>
  <si>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</si>
  <si>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</si>
  <si>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</si>
  <si>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</si>
  <si>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</si>
  <si>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</si>
  <si>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</si>
  <si>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</si>
  <si>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</si>
  <si>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</si>
  <si>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</si>
  <si>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</si>
  <si>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</si>
  <si>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</si>
  <si>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</si>
  <si>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</si>
  <si>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</si>
  <si>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</si>
  <si>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</si>
  <si>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</si>
  <si>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</si>
  <si>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</si>
  <si>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</si>
  <si>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</si>
  <si>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</si>
  <si>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</si>
  <si>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</si>
  <si>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</si>
  <si>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</si>
  <si>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</si>
  <si>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</si>
  <si>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</si>
  <si>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</si>
  <si>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</si>
  <si>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</si>
  <si>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</si>
  <si>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</si>
  <si>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</si>
  <si>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</si>
  <si>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</si>
  <si>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</si>
  <si>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</si>
  <si>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</si>
  <si>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</si>
  <si>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</si>
  <si>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</si>
  <si>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</si>
  <si>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</si>
  <si>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</si>
  <si>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</si>
  <si>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</si>
  <si>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</si>
  <si>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</si>
  <si>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</si>
  <si>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</si>
  <si>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</si>
  <si>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</si>
  <si>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</si>
  <si>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</si>
  <si>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</si>
  <si>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</si>
  <si>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</si>
  <si>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</si>
  <si>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</si>
  <si>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</si>
  <si>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</si>
  <si>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</si>
  <si>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</si>
  <si>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</si>
  <si>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</si>
  <si>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</si>
  <si>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</si>
  <si>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</si>
  <si>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</si>
  <si>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</si>
  <si>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</si>
  <si>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</si>
  <si>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</si>
  <si>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</si>
  <si>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</si>
  <si>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</si>
  <si>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</si>
  <si>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</si>
  <si>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</si>
  <si>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</si>
  <si>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</si>
  <si>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</si>
  <si>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</si>
  <si>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</si>
  <si>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</si>
  <si>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</si>
  <si>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</si>
  <si>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</si>
  <si>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</si>
  <si>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</si>
  <si>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</si>
  <si>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</si>
  <si>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</si>
  <si>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</si>
  <si>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</si>
  <si>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</si>
  <si>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</si>
  <si>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</si>
  <si>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</si>
  <si>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</si>
  <si>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</si>
  <si>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</si>
  <si>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</si>
  <si>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</si>
  <si>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</si>
  <si>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</si>
  <si>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</si>
  <si>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</si>
  <si>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</si>
  <si>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</si>
  <si>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</si>
  <si>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</si>
  <si>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</si>
  <si>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</si>
  <si>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</si>
  <si>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</si>
  <si>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</si>
  <si>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</si>
  <si>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</si>
  <si>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</si>
  <si>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</si>
  <si>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</si>
  <si>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</si>
  <si>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</si>
  <si>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</si>
  <si>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</si>
  <si>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</si>
  <si>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</si>
  <si>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</si>
  <si>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</si>
  <si>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</si>
  <si>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</si>
  <si>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</si>
  <si>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</si>
  <si>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</si>
  <si>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</si>
  <si>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</si>
  <si>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</si>
  <si>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</si>
  <si>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</si>
  <si>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</si>
  <si>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</si>
  <si>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</si>
  <si>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</si>
  <si>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</si>
  <si>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</si>
  <si>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</si>
  <si>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</si>
  <si>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</si>
  <si>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</si>
  <si>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</si>
  <si>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</si>
  <si>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</si>
  <si>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</si>
  <si>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</si>
  <si>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</si>
  <si>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</si>
  <si>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</si>
  <si>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</si>
  <si>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</si>
  <si>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</si>
  <si>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</si>
  <si>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</si>
  <si>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</si>
  <si>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</si>
  <si>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</si>
  <si>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</si>
  <si>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</si>
  <si>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</si>
  <si>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</si>
  <si>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</si>
  <si>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</si>
  <si>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</si>
  <si>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</si>
  <si>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</si>
  <si>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</si>
  <si>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</si>
  <si>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</si>
  <si>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</si>
  <si>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</si>
  <si>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</si>
  <si>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</si>
  <si>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</si>
  <si>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</si>
  <si>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</si>
  <si>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</si>
  <si>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</si>
  <si>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</si>
  <si>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</si>
  <si>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</si>
  <si>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</si>
  <si>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</si>
  <si>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</si>
  <si>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</si>
  <si>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</si>
  <si>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</si>
  <si>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</si>
  <si>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</si>
  <si>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</si>
  <si>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</si>
  <si>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</si>
  <si>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</si>
  <si>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</si>
  <si>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</si>
  <si>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</si>
  <si>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</si>
  <si>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</si>
  <si>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</si>
  <si>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</si>
  <si>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</si>
  <si>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</si>
  <si>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</si>
  <si>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</si>
  <si>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</si>
  <si>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</si>
  <si>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</si>
  <si>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</si>
  <si>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</si>
  <si>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</si>
  <si>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</si>
  <si>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</si>
  <si>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</si>
  <si>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</si>
  <si>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</si>
  <si>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</si>
  <si>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</si>
  <si>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</si>
  <si>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</si>
  <si>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</si>
  <si>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</si>
  <si>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</si>
  <si>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</si>
  <si>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</si>
  <si>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</si>
  <si>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</si>
  <si>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</si>
  <si>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</si>
  <si>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</si>
  <si>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</si>
  <si>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</si>
  <si>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</si>
  <si>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</si>
  <si>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</si>
  <si>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</si>
  <si>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</si>
  <si>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</si>
  <si>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</si>
  <si>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</si>
  <si>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</si>
  <si>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</si>
  <si>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</si>
  <si>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</si>
  <si>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</si>
  <si>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</si>
  <si>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</si>
  <si>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</si>
  <si>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</si>
  <si>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</si>
  <si>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</si>
  <si>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</si>
  <si>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</si>
  <si>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</si>
  <si>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</si>
  <si>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</si>
  <si>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</si>
  <si>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</si>
  <si>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</si>
  <si>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</si>
  <si>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</si>
  <si>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</si>
  <si>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</si>
  <si>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</si>
  <si>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</si>
  <si>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</si>
  <si>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</si>
  <si>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</si>
  <si>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</si>
  <si>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</si>
  <si>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</si>
  <si>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</si>
  <si>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</si>
  <si>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</si>
  <si>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</si>
  <si>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</si>
  <si>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</si>
  <si>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</si>
  <si>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</si>
  <si>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</si>
  <si>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</si>
  <si>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</si>
  <si>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</si>
  <si>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</si>
  <si>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</si>
  <si>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</si>
  <si>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</si>
  <si>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</si>
  <si>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</si>
  <si>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</si>
  <si>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</si>
  <si>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</si>
  <si>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</si>
  <si>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</si>
  <si>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</si>
  <si>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</si>
  <si>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</si>
  <si>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</si>
  <si>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</si>
  <si>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</si>
  <si>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</si>
  <si>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</si>
  <si>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</si>
  <si>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</si>
  <si>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</si>
  <si>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</si>
  <si>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</si>
  <si>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</si>
  <si>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</si>
  <si>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</si>
  <si>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</si>
  <si>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</si>
  <si>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</si>
  <si>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</si>
  <si>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</si>
  <si>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</si>
  <si>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</si>
  <si>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</si>
  <si>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</si>
  <si>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</si>
  <si>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</si>
  <si>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</si>
  <si>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</si>
  <si>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</si>
  <si>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</si>
  <si>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</si>
  <si>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</si>
  <si>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</si>
  <si>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</si>
  <si>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</si>
  <si>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</si>
  <si>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</si>
  <si>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</si>
  <si>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</si>
  <si>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</si>
  <si>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</si>
  <si>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</si>
  <si>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</si>
  <si>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</si>
  <si>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</si>
  <si>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</si>
  <si>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</si>
  <si>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</si>
  <si>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</si>
  <si>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</si>
  <si>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</si>
  <si>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</si>
  <si>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</si>
  <si>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</si>
  <si>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</si>
  <si>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</si>
  <si>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</si>
  <si>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</si>
  <si>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</si>
  <si>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</si>
  <si>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</si>
  <si>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</si>
  <si>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</si>
  <si>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</si>
  <si>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</si>
  <si>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</si>
  <si>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</si>
  <si>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</si>
  <si>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</si>
  <si>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</si>
  <si>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</si>
  <si>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</si>
  <si>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</si>
  <si>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</si>
  <si>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</si>
  <si>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</si>
  <si>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</si>
  <si>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</si>
  <si>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</si>
  <si>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</si>
  <si>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</si>
  <si>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</si>
  <si>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</si>
  <si>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</si>
  <si>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</si>
  <si>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</si>
  <si>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</si>
  <si>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</si>
  <si>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</si>
  <si>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</si>
  <si>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</si>
  <si>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</si>
  <si>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</si>
  <si>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</si>
  <si>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</si>
  <si>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</si>
  <si>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</si>
  <si>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</si>
  <si>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</si>
  <si>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</si>
  <si>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</si>
  <si>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</si>
  <si>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</si>
  <si>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</si>
  <si>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</si>
  <si>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</si>
  <si>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</si>
  <si>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</si>
  <si>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</si>
  <si>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</si>
  <si>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</si>
  <si>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</si>
  <si>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</si>
  <si>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</si>
  <si>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</si>
  <si>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</si>
  <si>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</si>
  <si>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</si>
  <si>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</si>
  <si>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</si>
  <si>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</si>
  <si>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</si>
  <si>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</si>
  <si>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</si>
  <si>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</si>
  <si>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</si>
  <si>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</si>
  <si>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</si>
  <si>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</si>
  <si>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</si>
  <si>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</si>
  <si>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</si>
  <si>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</si>
  <si>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</si>
  <si>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</si>
  <si>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</si>
  <si>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</si>
  <si>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</si>
  <si>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</si>
  <si>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</si>
  <si>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</si>
  <si>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</si>
  <si>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</si>
  <si>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</si>
  <si>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</si>
  <si>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</si>
  <si>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</si>
  <si>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</si>
  <si>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</si>
  <si>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</si>
  <si>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</si>
  <si>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</si>
  <si>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</si>
  <si>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</si>
  <si>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</si>
  <si>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</si>
  <si>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</si>
  <si>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</si>
  <si>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</si>
  <si>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</si>
  <si>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</si>
  <si>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</si>
  <si>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</si>
  <si>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</si>
  <si>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</si>
  <si>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</si>
  <si>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</si>
  <si>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</si>
  <si>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</si>
  <si>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</si>
  <si>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</si>
  <si>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</si>
  <si>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</si>
  <si>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</si>
  <si>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</si>
  <si>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</si>
  <si>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</si>
  <si>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</si>
  <si>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</si>
  <si>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</si>
  <si>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</si>
  <si>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</si>
  <si>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</si>
  <si>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</si>
  <si>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</si>
  <si>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</si>
  <si>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</si>
  <si>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</si>
  <si>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</si>
  <si>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</si>
  <si>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</si>
  <si>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</si>
  <si>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</si>
  <si>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</si>
  <si>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</si>
  <si>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</si>
  <si>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</si>
  <si>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</si>
  <si>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</si>
  <si>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</si>
  <si>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</si>
  <si>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</si>
  <si>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</si>
  <si>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</si>
  <si>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</si>
  <si>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</si>
  <si>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</si>
  <si>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</si>
  <si>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</si>
  <si>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</si>
  <si>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</si>
  <si>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</si>
  <si>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</si>
  <si>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</si>
  <si>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</si>
  <si>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</si>
  <si>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</si>
  <si>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</si>
  <si>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</si>
  <si>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</si>
  <si>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</si>
  <si>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</si>
  <si>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</si>
  <si>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</si>
  <si>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</si>
  <si>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</si>
  <si>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</si>
  <si>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</si>
  <si>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</si>
  <si>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</si>
  <si>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</si>
  <si>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</si>
  <si>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</si>
  <si>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</si>
  <si>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</si>
  <si>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</si>
  <si>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</si>
  <si>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</si>
  <si>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</si>
  <si>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</si>
  <si>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</si>
  <si>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</si>
  <si>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</si>
  <si>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</si>
  <si>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</si>
  <si>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</si>
  <si>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</si>
  <si>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</si>
  <si>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</si>
  <si>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</si>
  <si>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</si>
  <si>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</si>
  <si>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</si>
  <si>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</si>
  <si>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</si>
  <si>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</si>
  <si>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</si>
  <si>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</si>
  <si>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</si>
  <si>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</si>
  <si>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</si>
  <si>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</si>
  <si>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</si>
  <si>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</si>
  <si>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</si>
  <si>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</si>
  <si>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</si>
  <si>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</si>
  <si>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</si>
  <si>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</si>
  <si>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</si>
  <si>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</si>
  <si>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</si>
  <si>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</si>
  <si>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</si>
  <si>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</si>
  <si>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</si>
  <si>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</si>
  <si>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</si>
  <si>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</si>
  <si>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</si>
  <si>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</si>
  <si>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</si>
  <si>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</si>
  <si>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</si>
  <si>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</si>
  <si>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</si>
  <si>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</si>
  <si>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</si>
  <si>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</si>
  <si>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</si>
  <si>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</si>
  <si>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</si>
  <si>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</si>
  <si>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</si>
  <si>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</si>
  <si>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</si>
  <si>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</si>
  <si>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</si>
  <si>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</si>
  <si>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</si>
  <si>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</si>
  <si>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</si>
  <si>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</si>
  <si>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</si>
  <si>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</si>
  <si>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</si>
  <si>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</si>
  <si>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</si>
  <si>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</si>
  <si>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</si>
  <si>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</si>
  <si>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</si>
  <si>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</si>
  <si>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</si>
  <si>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</si>
  <si>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</si>
  <si>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</si>
  <si>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</si>
  <si>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</si>
  <si>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</si>
  <si>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</si>
  <si>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</si>
  <si>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</si>
  <si>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</si>
  <si>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</si>
  <si>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</si>
  <si>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</si>
  <si>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</si>
  <si>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</si>
  <si>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</si>
  <si>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</si>
  <si>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</si>
  <si>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</si>
  <si>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</si>
  <si>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</si>
  <si>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</si>
  <si>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</si>
  <si>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</si>
  <si>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</si>
  <si>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</si>
  <si>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</si>
  <si>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</si>
  <si>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</si>
  <si>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</si>
  <si>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</si>
  <si>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</si>
  <si>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</si>
  <si>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</si>
  <si>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</si>
  <si>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</si>
  <si>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</si>
  <si>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</si>
  <si>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</si>
  <si>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</si>
  <si>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</si>
  <si>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</si>
  <si>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</si>
  <si>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</si>
  <si>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</si>
  <si>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</si>
  <si>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</si>
  <si>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</si>
  <si>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</si>
  <si>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</si>
  <si>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</si>
  <si>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</si>
  <si>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</si>
  <si>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</si>
  <si>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</si>
  <si>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</si>
  <si>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</si>
  <si>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</si>
  <si>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</si>
  <si>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</si>
  <si>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</si>
  <si>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</si>
  <si>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</si>
  <si>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</si>
  <si>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</si>
  <si>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</si>
  <si>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</si>
  <si>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</si>
  <si>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</si>
  <si>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</si>
  <si>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</si>
  <si>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</si>
  <si>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</si>
  <si>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</si>
  <si>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</si>
  <si>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</si>
  <si>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</si>
  <si>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</si>
  <si>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</si>
  <si>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</si>
  <si>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</si>
  <si>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</si>
  <si>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</si>
  <si>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</si>
  <si>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</si>
  <si>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</si>
  <si>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</si>
  <si>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</si>
  <si>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</si>
  <si>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</si>
  <si>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</si>
  <si>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</si>
  <si>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</si>
  <si>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</si>
  <si>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</si>
  <si>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</si>
  <si>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</si>
  <si>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</si>
  <si>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</si>
  <si>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</si>
  <si>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</si>
  <si>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</si>
  <si>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</si>
  <si>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</si>
  <si>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</si>
  <si>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</si>
  <si>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</si>
  <si>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</si>
  <si>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</si>
  <si>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</si>
  <si>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</si>
  <si>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</si>
  <si>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</si>
  <si>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</si>
  <si>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</si>
  <si>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</si>
  <si>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</si>
  <si>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</si>
  <si>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</si>
  <si>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</si>
  <si>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</si>
  <si>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</si>
  <si>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</si>
  <si>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</si>
  <si>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</si>
  <si>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</si>
  <si>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</si>
  <si>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</si>
  <si>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</si>
  <si>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</si>
  <si>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</si>
  <si>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</si>
  <si>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</si>
  <si>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</si>
  <si>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</si>
  <si>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</si>
  <si>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</si>
  <si>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</si>
  <si>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</si>
  <si>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</si>
  <si>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</si>
  <si>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</si>
  <si>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</si>
  <si>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</si>
  <si>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</si>
  <si>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</si>
  <si>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</si>
  <si>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</si>
  <si>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</si>
  <si>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</si>
  <si>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</si>
  <si>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</si>
  <si>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</si>
  <si>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</si>
  <si>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</si>
  <si>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</si>
  <si>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</si>
  <si>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</si>
  <si>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</si>
  <si>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</si>
  <si>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</si>
  <si>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</si>
  <si>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</si>
  <si>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</si>
  <si>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</si>
  <si>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</si>
  <si>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</si>
  <si>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</si>
  <si>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</si>
  <si>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</si>
  <si>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</si>
  <si>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</si>
  <si>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</si>
  <si>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</si>
  <si>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</si>
  <si>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</si>
  <si>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</si>
  <si>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</si>
  <si>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</si>
  <si>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</si>
  <si>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</si>
  <si>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</si>
  <si>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</si>
  <si>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</si>
  <si>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</si>
  <si>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</si>
  <si>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</si>
  <si>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</si>
  <si>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</si>
  <si>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</si>
  <si>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</si>
  <si>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</si>
  <si>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</si>
  <si>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</si>
  <si>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</si>
  <si>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</si>
  <si>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</si>
  <si>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</si>
  <si>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</si>
  <si>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</si>
  <si>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</si>
  <si>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</si>
  <si>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</si>
  <si>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</si>
  <si>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</si>
  <si>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</si>
  <si>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</si>
  <si>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</si>
  <si>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</si>
  <si>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</si>
  <si>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</si>
  <si>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</si>
  <si>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</si>
  <si>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</si>
  <si>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</si>
  <si>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</si>
  <si>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</si>
  <si>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</si>
  <si>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</si>
  <si>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</si>
  <si>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</si>
  <si>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</si>
  <si>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</si>
  <si>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</si>
  <si>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</si>
  <si>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</si>
  <si>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</si>
  <si>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</si>
  <si>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</si>
  <si>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</si>
  <si>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</si>
  <si>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</si>
  <si>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</si>
  <si>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</si>
  <si>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</si>
  <si>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</si>
  <si>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</si>
  <si>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</si>
  <si>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</si>
  <si>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</si>
  <si>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</si>
  <si>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</si>
  <si>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</si>
  <si>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</si>
  <si>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</si>
  <si>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</si>
  <si>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</si>
  <si>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</si>
  <si>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</si>
  <si>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</si>
  <si>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</si>
  <si>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</si>
  <si>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</si>
  <si>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</si>
  <si>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</si>
  <si>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</si>
  <si>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</si>
  <si>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</si>
  <si>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</si>
  <si>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</si>
  <si>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</si>
  <si>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</si>
  <si>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</si>
  <si>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</si>
  <si>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</si>
  <si>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</si>
  <si>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</si>
  <si>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</si>
  <si>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</si>
  <si>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</si>
  <si>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</si>
  <si>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</si>
  <si>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</si>
  <si>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</si>
  <si>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</si>
  <si>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</si>
  <si>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</si>
  <si>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</si>
  <si>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</si>
  <si>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</si>
  <si>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</si>
  <si>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</si>
  <si>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</si>
  <si>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</si>
  <si>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</si>
  <si>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</si>
  <si>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</si>
  <si>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</si>
  <si>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</si>
  <si>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</si>
  <si>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</si>
  <si>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</si>
  <si>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</si>
  <si>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</si>
  <si>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</si>
  <si>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</si>
  <si>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</si>
  <si>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</si>
  <si>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</si>
  <si>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</si>
  <si>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</si>
  <si>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</si>
  <si>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</si>
  <si>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</si>
  <si>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</si>
  <si>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</si>
  <si>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</si>
  <si>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</si>
  <si>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</si>
  <si>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</si>
  <si>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</si>
  <si>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</si>
  <si>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</si>
  <si>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</si>
  <si>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</si>
  <si>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</si>
  <si>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</si>
  <si>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</si>
  <si>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</si>
  <si>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</si>
  <si>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</si>
  <si>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</si>
  <si>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</si>
  <si>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</si>
  <si>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</si>
  <si>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</si>
  <si>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</si>
  <si>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</si>
  <si>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</si>
  <si>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</si>
  <si>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</si>
  <si>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</si>
  <si>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</si>
  <si>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</si>
  <si>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</si>
  <si>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</si>
  <si>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</si>
  <si>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</si>
  <si>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</si>
  <si>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</si>
  <si>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</si>
  <si>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</si>
  <si>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</si>
  <si>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</si>
  <si>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</si>
  <si>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</si>
  <si>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</si>
  <si>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</si>
  <si>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</si>
  <si>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</si>
  <si>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</si>
  <si>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</si>
  <si>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</si>
  <si>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</si>
  <si>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</si>
  <si>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</si>
  <si>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</si>
  <si>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</si>
  <si>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</si>
  <si>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</si>
  <si>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</si>
  <si>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</si>
  <si>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</si>
  <si>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</si>
  <si>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</si>
  <si>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</si>
  <si>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</si>
  <si>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</si>
  <si>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</si>
  <si>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</si>
  <si>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</si>
  <si>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</si>
  <si>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</si>
  <si>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</si>
  <si>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</si>
  <si>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</si>
  <si>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</si>
  <si>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</si>
  <si>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</si>
  <si>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</si>
  <si>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</si>
  <si>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</si>
  <si>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</si>
  <si>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</si>
  <si>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</si>
  <si>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</si>
  <si>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</si>
  <si>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</si>
  <si>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</si>
  <si>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</si>
  <si>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</si>
  <si>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</si>
  <si>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</si>
  <si>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</si>
  <si>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</si>
  <si>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</si>
  <si>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</si>
  <si>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</si>
  <si>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</si>
  <si>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</si>
  <si>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</si>
  <si>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</si>
  <si>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</si>
  <si>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</si>
  <si>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</si>
  <si>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</si>
  <si>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</si>
  <si>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</si>
  <si>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</si>
  <si>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</si>
  <si>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</si>
  <si>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</si>
  <si>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</si>
  <si>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</si>
  <si>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</si>
  <si>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</si>
  <si>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</si>
  <si>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</si>
  <si>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</si>
  <si>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</si>
  <si>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</si>
  <si>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</si>
  <si>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</si>
  <si>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</si>
  <si>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</si>
  <si>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</si>
  <si>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</si>
  <si>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</si>
  <si>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</si>
  <si>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</si>
  <si>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</si>
  <si>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</si>
  <si>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</si>
  <si>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</si>
  <si>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</si>
  <si>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</si>
  <si>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</si>
  <si>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</si>
  <si>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</si>
  <si>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</si>
  <si>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</si>
  <si>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</si>
  <si>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</si>
  <si>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</si>
  <si>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</si>
  <si>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</si>
  <si>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</si>
  <si>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</si>
  <si>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</si>
  <si>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</si>
  <si>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</si>
  <si>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</si>
  <si>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</si>
  <si>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</si>
  <si>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</si>
  <si>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</si>
  <si>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</si>
  <si>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</si>
  <si>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</si>
  <si>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</si>
  <si>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</si>
  <si>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</si>
  <si>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</si>
  <si>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</si>
  <si>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</si>
  <si>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</si>
  <si>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</si>
  <si>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</si>
  <si>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</si>
  <si>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</si>
  <si>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</si>
  <si>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</si>
  <si>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</si>
  <si>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</si>
  <si>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</si>
  <si>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</si>
  <si>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</si>
  <si>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</si>
  <si>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</si>
  <si>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</si>
  <si>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</si>
  <si>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</si>
  <si>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</si>
  <si>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</si>
  <si>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</si>
  <si>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</si>
  <si>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</si>
  <si>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</si>
  <si>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</si>
  <si>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</si>
  <si>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</si>
  <si>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</si>
  <si>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</si>
  <si>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</si>
  <si>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</si>
  <si>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</si>
  <si>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</si>
  <si>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</si>
  <si>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</si>
  <si>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</si>
  <si>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</si>
  <si>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</si>
  <si>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</si>
  <si>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</si>
  <si>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</si>
  <si>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</si>
  <si>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</si>
  <si>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</si>
  <si>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</si>
  <si>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</si>
  <si>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</si>
  <si>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</si>
  <si>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</si>
  <si>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</si>
  <si>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</si>
  <si>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</si>
  <si>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</si>
  <si>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</si>
  <si>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</si>
  <si>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</si>
  <si>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</si>
  <si>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</si>
  <si>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</si>
  <si>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</si>
  <si>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</si>
  <si>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</si>
  <si>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</si>
  <si>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</si>
  <si>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</si>
  <si>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</si>
  <si>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</si>
  <si>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</si>
  <si>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</si>
  <si>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</si>
  <si>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</si>
  <si>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</si>
  <si>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</si>
  <si>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</si>
  <si>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</si>
  <si>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</si>
  <si>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</si>
  <si>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</si>
  <si>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</si>
  <si>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</si>
  <si>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</si>
  <si>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</si>
  <si>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</si>
  <si>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</si>
  <si>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</si>
  <si>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</si>
  <si>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</si>
  <si>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</si>
  <si>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</si>
  <si>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</si>
  <si>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</si>
  <si>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</si>
  <si>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</si>
  <si>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</si>
  <si>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</si>
  <si>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</si>
  <si>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</si>
  <si>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</si>
  <si>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</si>
  <si>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</si>
  <si>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</si>
  <si>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</si>
  <si>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</si>
  <si>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</si>
  <si>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</si>
  <si>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</si>
  <si>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</si>
  <si>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</si>
  <si>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</si>
  <si>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</si>
  <si>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</si>
  <si>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</si>
  <si>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</si>
  <si>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</si>
  <si>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</si>
  <si>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</si>
  <si>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</si>
  <si>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</si>
  <si>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</si>
  <si>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</si>
  <si>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</si>
  <si>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</si>
  <si>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</si>
  <si>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</si>
  <si>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</si>
  <si>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</si>
  <si>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</si>
  <si>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</si>
  <si>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</si>
  <si>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</si>
  <si>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</si>
  <si>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</si>
  <si>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</si>
  <si>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</si>
  <si>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</si>
  <si>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</si>
  <si>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</si>
  <si>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</si>
  <si>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</si>
  <si>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</si>
  <si>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</si>
  <si>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</si>
  <si>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</si>
  <si>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</si>
  <si>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</si>
  <si>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</si>
  <si>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</si>
  <si>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</si>
  <si>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</si>
  <si>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</si>
  <si>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</si>
  <si>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</si>
  <si>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</si>
  <si>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</si>
  <si>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</si>
  <si>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</si>
  <si>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</si>
  <si>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</si>
  <si>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</si>
  <si>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</si>
  <si>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</si>
  <si>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</si>
  <si>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</si>
  <si>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</si>
  <si>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</si>
  <si>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</si>
  <si>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</si>
  <si>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</si>
  <si>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</si>
  <si>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</si>
  <si>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</si>
  <si>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</si>
  <si>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</si>
  <si>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</si>
  <si>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</si>
  <si>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</si>
  <si>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</si>
  <si>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</si>
  <si>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</si>
  <si>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</si>
  <si>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</si>
  <si>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</si>
  <si>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</si>
  <si>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</si>
  <si>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</si>
  <si>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</si>
  <si>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</si>
  <si>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</si>
  <si>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</si>
  <si>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</si>
  <si>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</si>
  <si>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</si>
  <si>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</si>
  <si>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</si>
  <si>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</si>
  <si>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</si>
  <si>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</si>
  <si>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</si>
  <si>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</si>
  <si>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</si>
  <si>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</si>
  <si>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</si>
  <si>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</si>
  <si>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</si>
  <si>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</si>
  <si>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</si>
  <si>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</si>
  <si>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</si>
  <si>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</si>
  <si>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</si>
  <si>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</si>
  <si>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</si>
  <si>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</si>
  <si>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</si>
  <si>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</si>
  <si>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</si>
  <si>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</si>
  <si>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</si>
  <si>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</si>
  <si>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</si>
  <si>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</si>
  <si>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</si>
  <si>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</si>
  <si>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</si>
  <si>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</si>
  <si>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</si>
  <si>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</si>
  <si>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</si>
  <si>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</si>
  <si>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</si>
  <si>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</si>
  <si>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</si>
  <si>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</si>
  <si>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</si>
  <si>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</si>
  <si>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</si>
  <si>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</si>
  <si>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</si>
  <si>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</si>
  <si>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</si>
  <si>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</si>
  <si>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</si>
  <si>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</si>
  <si>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</si>
  <si>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</si>
  <si>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</si>
  <si>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</si>
  <si>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</si>
  <si>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</si>
  <si>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</si>
  <si>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</si>
  <si>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</si>
  <si>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</si>
  <si>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</si>
  <si>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</si>
  <si>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</si>
  <si>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</si>
  <si>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</si>
  <si>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</si>
  <si>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</si>
  <si>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</si>
  <si>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</si>
  <si>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</si>
  <si>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</si>
  <si>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</si>
  <si>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</si>
  <si>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</si>
  <si>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</si>
  <si>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</si>
  <si>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</si>
  <si>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</si>
  <si>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</si>
  <si>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</si>
  <si>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</si>
  <si>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</si>
  <si>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</si>
  <si>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</si>
  <si>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</si>
  <si>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</si>
  <si>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</si>
  <si>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</si>
  <si>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</si>
  <si>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</si>
  <si>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</si>
  <si>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</si>
  <si>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</si>
  <si>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</si>
  <si>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</si>
  <si>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</si>
  <si>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</si>
  <si>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</si>
  <si>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</si>
  <si>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</si>
  <si>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</si>
  <si>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</si>
  <si>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</si>
  <si>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</si>
  <si>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</si>
  <si>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</si>
  <si>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</si>
  <si>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</si>
  <si>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</si>
  <si>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</si>
  <si>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</si>
  <si>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</si>
  <si>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</si>
  <si>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</si>
  <si>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</si>
  <si>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</si>
  <si>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</si>
  <si>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</si>
  <si>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</si>
  <si>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</si>
  <si>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</si>
  <si>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</si>
  <si>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</si>
  <si>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</si>
  <si>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</si>
  <si>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</si>
  <si>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</si>
  <si>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</si>
  <si>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</si>
  <si>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</si>
  <si>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</si>
  <si>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</si>
  <si>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</si>
  <si>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</si>
  <si>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</si>
  <si>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</si>
  <si>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</si>
  <si>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</si>
  <si>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</si>
  <si>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</si>
  <si>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</si>
  <si>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</si>
  <si>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</si>
  <si>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</si>
  <si>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</si>
  <si>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</si>
  <si>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</si>
  <si>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</si>
  <si>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</si>
  <si>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</si>
  <si>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</si>
  <si>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</si>
  <si>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</si>
  <si>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</si>
  <si>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</si>
  <si>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</si>
  <si>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</si>
  <si>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</si>
  <si>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</si>
  <si>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</si>
  <si>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</si>
  <si>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</si>
  <si>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</si>
  <si>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</si>
  <si>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</si>
  <si>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</si>
  <si>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</si>
  <si>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</si>
  <si>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</si>
  <si>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</si>
  <si>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</si>
  <si>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</si>
  <si>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</si>
  <si>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</si>
  <si>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</si>
  <si>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</si>
  <si>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</si>
  <si>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</si>
  <si>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</si>
  <si>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</si>
  <si>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</si>
  <si>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</si>
  <si>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</si>
  <si>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</si>
  <si>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</si>
  <si>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</si>
  <si>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</si>
  <si>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</si>
  <si>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</si>
  <si>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</si>
  <si>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</si>
  <si>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</si>
  <si>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</si>
  <si>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</si>
  <si>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</si>
  <si>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</si>
  <si>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</si>
  <si>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</si>
  <si>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</si>
  <si>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</si>
  <si>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</si>
  <si>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</si>
  <si>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</si>
  <si>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</si>
  <si>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</si>
  <si>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</si>
  <si>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</si>
  <si>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</si>
  <si>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</si>
  <si>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</si>
  <si>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</si>
  <si>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</si>
  <si>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</si>
  <si>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</si>
  <si>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</si>
  <si>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</si>
  <si>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</si>
  <si>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</si>
  <si>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</si>
  <si>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</si>
  <si>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</si>
  <si>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</si>
  <si>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</si>
  <si>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</si>
  <si>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</si>
  <si>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</si>
  <si>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</si>
  <si>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</si>
  <si>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</si>
  <si>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</si>
  <si>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</si>
  <si>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</si>
  <si>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</si>
  <si>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</si>
  <si>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</si>
  <si>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</si>
  <si>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</si>
  <si>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</si>
  <si>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</si>
  <si>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</si>
  <si>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</si>
  <si>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</si>
  <si>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</si>
  <si>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</si>
  <si>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</si>
  <si>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</si>
  <si>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</si>
  <si>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</si>
  <si>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</si>
  <si>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</si>
  <si>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</si>
  <si>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</si>
  <si>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</si>
  <si>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</si>
  <si>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</si>
  <si>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</si>
  <si>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</si>
  <si>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</si>
  <si>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</si>
  <si>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</si>
  <si>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</si>
  <si>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</si>
  <si>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</si>
  <si>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</si>
  <si>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</si>
  <si>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</si>
  <si>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</si>
  <si>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</si>
  <si>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</si>
  <si>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</si>
  <si>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</si>
  <si>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</si>
  <si>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</si>
  <si>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</si>
  <si>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</si>
  <si>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</si>
  <si>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</si>
  <si>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</si>
  <si>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</si>
  <si>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</si>
  <si>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</si>
  <si>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</si>
  <si>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</si>
  <si>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</si>
  <si>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</si>
  <si>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</si>
  <si>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</si>
  <si>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</si>
  <si>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</si>
  <si>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</si>
  <si>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</si>
  <si>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</si>
  <si>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</si>
  <si>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</si>
  <si>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</si>
  <si>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</si>
  <si>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</si>
  <si>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</si>
  <si>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</si>
  <si>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</si>
  <si>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</si>
  <si>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</si>
  <si>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</si>
  <si>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</si>
  <si>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</si>
  <si>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</si>
  <si>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</si>
  <si>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</si>
  <si>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</si>
  <si>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</si>
  <si>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</si>
  <si>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</si>
  <si>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</si>
  <si>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</si>
  <si>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</si>
  <si>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</si>
  <si>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</si>
  <si>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</si>
  <si>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</si>
  <si>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</si>
  <si>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</si>
  <si>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</si>
  <si>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</si>
  <si>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</si>
  <si>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</si>
  <si>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</si>
  <si>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</si>
  <si>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</si>
  <si>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</si>
  <si>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</si>
  <si>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</si>
  <si>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</si>
  <si>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</si>
  <si>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</si>
  <si>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</si>
  <si>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</si>
  <si>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</si>
  <si>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</si>
  <si>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</si>
  <si>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</si>
  <si>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</si>
  <si>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</si>
  <si>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</si>
  <si>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</si>
  <si>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</si>
  <si>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</si>
  <si>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</si>
  <si>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</si>
  <si>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</si>
  <si>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</si>
  <si>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</si>
  <si>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</si>
  <si>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</si>
  <si>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</si>
  <si>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</si>
  <si>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</si>
  <si>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</si>
  <si>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</si>
  <si>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</si>
  <si>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</si>
  <si>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</si>
  <si>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</si>
  <si>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</si>
  <si>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</si>
  <si>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</si>
  <si>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</si>
  <si>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</si>
  <si>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</si>
  <si>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</si>
  <si>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</si>
  <si>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</si>
  <si>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</si>
  <si>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</si>
  <si>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</si>
  <si>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</si>
  <si>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</si>
  <si>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</si>
  <si>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</si>
  <si>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</si>
  <si>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</si>
  <si>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</si>
  <si>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</si>
  <si>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</si>
  <si>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</si>
  <si>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</si>
  <si>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</si>
  <si>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</si>
  <si>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</si>
  <si>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</si>
  <si>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</si>
  <si>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</si>
  <si>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</si>
  <si>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</si>
  <si>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</si>
  <si>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</si>
  <si>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</si>
  <si>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</si>
  <si>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</si>
  <si>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</si>
  <si>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</si>
  <si>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</si>
  <si>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</si>
  <si>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</si>
  <si>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</si>
  <si>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</si>
  <si>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</si>
  <si>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</si>
  <si>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</si>
  <si>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</si>
  <si>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</si>
  <si>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</si>
  <si>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</si>
  <si>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</si>
  <si>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</si>
  <si>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</si>
  <si>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</si>
  <si>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</si>
  <si>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</si>
  <si>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</si>
  <si>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</si>
  <si>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</si>
  <si>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</si>
  <si>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</si>
  <si>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</si>
  <si>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</si>
  <si>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</si>
  <si>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</si>
  <si>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</si>
  <si>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</si>
  <si>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</si>
  <si>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</si>
  <si>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</si>
  <si>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</si>
  <si>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</si>
  <si>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</si>
  <si>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</si>
  <si>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</si>
  <si>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</si>
  <si>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</si>
  <si>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</si>
  <si>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</si>
  <si>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</si>
  <si>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</si>
  <si>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</si>
  <si>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</si>
  <si>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</si>
  <si>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</si>
  <si>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</si>
  <si>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</si>
  <si>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</si>
  <si>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</si>
  <si>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</si>
  <si>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</si>
  <si>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</si>
  <si>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</si>
  <si>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</si>
  <si>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</si>
  <si>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</si>
  <si>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</si>
  <si>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</si>
  <si>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</si>
  <si>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</si>
  <si>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</si>
  <si>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</si>
  <si>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</si>
  <si>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</si>
  <si>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</si>
  <si>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</si>
  <si>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</si>
  <si>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</si>
  <si>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</si>
  <si>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</si>
  <si>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</si>
  <si>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</si>
  <si>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</si>
  <si>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</si>
  <si>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</si>
  <si>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</si>
  <si>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</si>
  <si>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</si>
  <si>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</si>
  <si>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</si>
  <si>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</si>
  <si>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</si>
  <si>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</si>
  <si>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</si>
  <si>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</si>
  <si>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</si>
  <si>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</si>
  <si>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</si>
  <si>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</si>
  <si>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</si>
  <si>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</si>
  <si>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</si>
  <si>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</si>
  <si>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</si>
  <si>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</si>
  <si>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</si>
  <si>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</si>
  <si>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</si>
  <si>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</si>
  <si>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</si>
  <si>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</si>
  <si>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</si>
  <si>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</si>
  <si>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</si>
  <si>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</si>
  <si>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</si>
  <si>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</si>
  <si>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</si>
  <si>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</si>
  <si>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</si>
  <si>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</si>
  <si>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</si>
  <si>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</si>
  <si>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</si>
  <si>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</si>
  <si>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</si>
  <si>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</si>
  <si>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</si>
  <si>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</si>
  <si>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</si>
  <si>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</si>
  <si>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</si>
  <si>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</si>
  <si>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</si>
  <si>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</si>
  <si>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</si>
  <si>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</si>
  <si>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</si>
  <si>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</si>
  <si>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</si>
  <si>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</si>
  <si>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</si>
  <si>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</si>
  <si>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</si>
  <si>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</si>
  <si>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</si>
  <si>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</si>
  <si>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</si>
  <si>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</si>
  <si>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</si>
  <si>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</si>
  <si>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</si>
  <si>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</si>
  <si>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</si>
  <si>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</si>
  <si>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</si>
  <si>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</si>
  <si>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</si>
  <si>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</si>
  <si>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</si>
  <si>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</si>
  <si>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</si>
  <si>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</si>
  <si>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</si>
  <si>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</si>
  <si>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</si>
  <si>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</si>
  <si>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</si>
  <si>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</si>
  <si>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</si>
  <si>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</si>
  <si>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</si>
  <si>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</si>
  <si>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</si>
  <si>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</si>
  <si>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</si>
  <si>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</si>
  <si>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</si>
  <si>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</si>
  <si>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</si>
  <si>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</si>
  <si>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</si>
  <si>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</si>
  <si>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</si>
  <si>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</si>
  <si>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</si>
  <si>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</si>
  <si>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</si>
  <si>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</si>
  <si>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</si>
  <si>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</si>
  <si>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</si>
  <si>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</si>
  <si>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</si>
  <si>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</si>
  <si>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</si>
  <si>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</si>
  <si>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</si>
  <si>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</si>
  <si>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</si>
  <si>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</si>
  <si>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</si>
  <si>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</si>
  <si>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</si>
  <si>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</si>
  <si>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</si>
  <si>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</si>
  <si>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</si>
  <si>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</si>
  <si>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</si>
  <si>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</si>
  <si>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</si>
  <si>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</si>
  <si>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</si>
  <si>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</si>
  <si>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</si>
  <si>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</si>
  <si>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</si>
  <si>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</si>
  <si>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</si>
  <si>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</si>
  <si>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</si>
  <si>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</si>
  <si>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</si>
  <si>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</si>
  <si>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</si>
  <si>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</si>
  <si>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</si>
  <si>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</si>
  <si>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</si>
  <si>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</si>
  <si>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</si>
  <si>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</si>
  <si>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</si>
  <si>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</si>
  <si>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</si>
  <si>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</si>
  <si>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</si>
  <si>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</si>
  <si>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</si>
  <si>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</si>
  <si>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</si>
  <si>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</si>
  <si>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</si>
  <si>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</si>
  <si>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</si>
  <si>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</si>
  <si>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</si>
  <si>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</si>
  <si>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</si>
  <si>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</si>
  <si>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</si>
  <si>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</si>
  <si>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</si>
  <si>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</si>
  <si>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</si>
  <si>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</si>
  <si>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</si>
  <si>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</si>
  <si>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</si>
  <si>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</si>
  <si>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</si>
  <si>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</si>
  <si>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</si>
  <si>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</si>
  <si>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</si>
  <si>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</si>
  <si>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</si>
  <si>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</si>
  <si>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</si>
  <si>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</si>
  <si>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</si>
  <si>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</si>
  <si>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</si>
  <si>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</si>
  <si>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</si>
  <si>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</si>
  <si>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</si>
  <si>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</si>
  <si>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</si>
  <si>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</si>
  <si>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</si>
  <si>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</si>
  <si>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</si>
  <si>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</si>
  <si>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</si>
  <si>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</si>
  <si>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</si>
  <si>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</si>
  <si>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</si>
  <si>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</si>
  <si>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</si>
  <si>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</si>
  <si>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</si>
  <si>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</si>
  <si>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</si>
  <si>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</si>
  <si>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</si>
  <si>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</si>
  <si>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</si>
  <si>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</si>
  <si>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</si>
  <si>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</si>
  <si>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</si>
  <si>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</si>
  <si>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</si>
  <si>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</si>
  <si>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</si>
  <si>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</si>
  <si>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</si>
  <si>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</si>
  <si>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</si>
  <si>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</si>
  <si>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</si>
  <si>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</si>
  <si>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</si>
  <si>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</si>
  <si>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</si>
  <si>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</si>
  <si>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</si>
  <si>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</si>
  <si>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</si>
  <si>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</si>
  <si>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</si>
  <si>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</si>
  <si>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</si>
  <si>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</si>
  <si>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</si>
  <si>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</si>
  <si>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</si>
  <si>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</si>
  <si>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</si>
  <si>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</si>
  <si>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</si>
  <si>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</si>
  <si>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</si>
  <si>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</si>
  <si>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</si>
  <si>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</si>
  <si>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</si>
  <si>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</si>
  <si>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</si>
  <si>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</si>
  <si>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</si>
  <si>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</si>
  <si>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</si>
  <si>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</si>
  <si>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</si>
  <si>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</si>
  <si>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</si>
  <si>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</si>
  <si>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</si>
  <si>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</si>
  <si>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</si>
  <si>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</si>
  <si>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</si>
  <si>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</si>
  <si>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</si>
  <si>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</si>
  <si>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</si>
  <si>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</si>
  <si>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</si>
  <si>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</si>
  <si>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</si>
  <si>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</si>
  <si>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</si>
  <si>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</si>
  <si>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</si>
  <si>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</si>
  <si>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</si>
  <si>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</si>
  <si>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</si>
  <si>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</si>
  <si>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</si>
  <si>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</si>
  <si>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</si>
  <si>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</si>
  <si>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</si>
  <si>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</si>
  <si>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</si>
  <si>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</si>
  <si>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</si>
  <si>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</si>
  <si>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</si>
  <si>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</si>
  <si>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</si>
  <si>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</si>
  <si>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</si>
  <si>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</si>
  <si>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</si>
  <si>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</si>
  <si>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</si>
  <si>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</si>
  <si>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</si>
  <si>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</si>
  <si>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</si>
  <si>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</si>
  <si>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</si>
  <si>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</si>
  <si>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</si>
  <si>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</si>
  <si>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</si>
  <si>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</si>
  <si>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</si>
  <si>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</si>
  <si>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</si>
  <si>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</si>
  <si>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</si>
  <si>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</si>
  <si>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</si>
  <si>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</si>
  <si>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</si>
  <si>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</si>
  <si>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</si>
  <si>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</si>
  <si>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</si>
  <si>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</si>
  <si>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</si>
  <si>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</si>
  <si>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</si>
  <si>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</si>
  <si>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</si>
  <si>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</si>
  <si>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</si>
  <si>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</si>
  <si>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</si>
  <si>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</si>
  <si>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</si>
  <si>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</si>
  <si>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</si>
  <si>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</si>
  <si>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</si>
  <si>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</si>
  <si>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</si>
  <si>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</si>
  <si>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</si>
  <si>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</si>
  <si>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</si>
  <si>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</si>
  <si>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</si>
  <si>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</si>
  <si>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</si>
  <si>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</si>
  <si>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</si>
  <si>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</si>
  <si>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</si>
  <si>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</si>
  <si>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</si>
  <si>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</si>
  <si>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</si>
  <si>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</si>
  <si>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</si>
  <si>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</si>
  <si>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</si>
  <si>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</si>
  <si>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</si>
  <si>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</si>
  <si>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</si>
  <si>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</si>
  <si>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</si>
  <si>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</si>
  <si>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</si>
  <si>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</si>
  <si>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</si>
  <si>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</si>
  <si>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</si>
  <si>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</si>
  <si>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</si>
  <si>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</si>
  <si>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</si>
  <si>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</si>
  <si>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</si>
  <si>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</si>
  <si>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</si>
  <si>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</si>
  <si>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</si>
  <si>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</si>
  <si>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</si>
  <si>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</si>
  <si>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</si>
  <si>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</si>
  <si>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</si>
  <si>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</si>
  <si>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</si>
  <si>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</si>
  <si>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</si>
  <si>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</si>
  <si>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</si>
  <si>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</si>
  <si>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</si>
  <si>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</si>
  <si>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</si>
  <si>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</si>
  <si>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</si>
  <si>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</si>
  <si>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</si>
  <si>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</si>
  <si>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</si>
  <si>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</si>
  <si>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</si>
  <si>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</si>
  <si>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</si>
  <si>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</si>
  <si>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</si>
  <si>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</si>
  <si>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</si>
  <si>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</si>
  <si>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</si>
  <si>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</si>
  <si>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</si>
  <si>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</si>
  <si>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</si>
  <si>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</si>
  <si>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</si>
  <si>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</si>
  <si>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</si>
  <si>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</si>
  <si>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</si>
  <si>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</si>
  <si>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</si>
  <si>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</si>
  <si>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</si>
  <si>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</si>
  <si>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</si>
  <si>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</si>
  <si>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</si>
  <si>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</si>
  <si>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</si>
  <si>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</si>
  <si>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</si>
  <si>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</si>
  <si>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</si>
  <si>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</si>
  <si>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</si>
  <si>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</si>
  <si>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</si>
  <si>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</si>
  <si>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</si>
  <si>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</si>
  <si>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</si>
  <si>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</si>
  <si>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</si>
  <si>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</si>
  <si>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</si>
  <si>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</si>
  <si>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</si>
  <si>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</si>
  <si>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</si>
  <si>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</si>
  <si>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</si>
  <si>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</si>
  <si>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</si>
  <si>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</si>
  <si>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</si>
  <si>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</si>
  <si>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</si>
  <si>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</si>
  <si>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</si>
  <si>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</si>
  <si>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</si>
  <si>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</si>
  <si>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</si>
  <si>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</si>
  <si>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</si>
  <si>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</si>
  <si>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</si>
  <si>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</si>
  <si>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</si>
  <si>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</si>
  <si>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</si>
  <si>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</si>
  <si>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</si>
  <si>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</si>
  <si>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</si>
  <si>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</si>
  <si>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</si>
  <si>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</si>
  <si>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</si>
  <si>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</si>
  <si>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</si>
  <si>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</si>
  <si>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</si>
  <si>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</si>
  <si>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</si>
  <si>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</si>
  <si>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</si>
  <si>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</si>
  <si>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</si>
  <si>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</si>
  <si>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</si>
  <si>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</si>
  <si>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</si>
  <si>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</si>
  <si>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</si>
  <si>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</si>
  <si>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</si>
  <si>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</si>
  <si>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</si>
  <si>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</si>
  <si>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</si>
  <si>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</si>
  <si>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</si>
  <si>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</si>
  <si>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</si>
  <si>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</si>
  <si>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</si>
  <si>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</si>
  <si>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</si>
  <si>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</si>
  <si>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</si>
  <si>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</si>
  <si>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</si>
  <si>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</si>
  <si>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</si>
  <si>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</si>
  <si>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</si>
  <si>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</si>
  <si>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</si>
  <si>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</si>
  <si>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</si>
  <si>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</si>
  <si>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</si>
  <si>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</si>
  <si>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</si>
  <si>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</si>
  <si>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</si>
  <si>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</si>
  <si>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</si>
  <si>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</si>
  <si>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</si>
  <si>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</si>
  <si>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</si>
  <si>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</si>
  <si>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</si>
  <si>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</si>
  <si>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</si>
  <si>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</si>
  <si>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</si>
  <si>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</si>
  <si>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</si>
  <si>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</si>
  <si>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</si>
  <si>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</si>
  <si>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</si>
  <si>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</si>
  <si>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</si>
  <si>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</si>
  <si>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</si>
  <si>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</si>
  <si>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</si>
  <si>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</si>
  <si>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</si>
  <si>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</si>
  <si>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</si>
  <si>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</si>
  <si>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</si>
  <si>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</si>
  <si>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</si>
  <si>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</si>
  <si>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</si>
  <si>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</si>
  <si>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</si>
  <si>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</si>
  <si>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</si>
  <si>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</si>
  <si>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</si>
  <si>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</si>
  <si>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</si>
  <si>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</si>
  <si>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</si>
  <si>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</si>
  <si>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</si>
  <si>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</si>
  <si>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</si>
  <si>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</si>
  <si>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</si>
  <si>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</si>
  <si>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</si>
  <si>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</si>
  <si>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</si>
  <si>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</si>
  <si>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</si>
  <si>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</si>
  <si>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</si>
  <si>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</si>
  <si>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</si>
  <si>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</si>
  <si>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</si>
  <si>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</si>
  <si>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</si>
  <si>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</si>
  <si>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</si>
  <si>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</si>
  <si>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</si>
  <si>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</si>
  <si>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</si>
  <si>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</si>
  <si>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</si>
  <si>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</si>
  <si>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</si>
  <si>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</si>
  <si>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</si>
  <si>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</si>
  <si>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</si>
  <si>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</si>
  <si>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</si>
  <si>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</si>
  <si>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</si>
  <si>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</si>
  <si>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</si>
  <si>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</si>
  <si>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</si>
  <si>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</si>
  <si>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</si>
  <si>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</si>
  <si>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</si>
  <si>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</si>
  <si>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</si>
  <si>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</si>
  <si>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</si>
  <si>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</si>
  <si>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</si>
  <si>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</si>
  <si>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</si>
  <si>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</si>
  <si>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</si>
  <si>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</si>
  <si>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</si>
  <si>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</si>
  <si>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</si>
  <si>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</si>
  <si>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</si>
  <si>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</si>
  <si>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</si>
  <si>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</si>
  <si>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</si>
  <si>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</si>
  <si>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</si>
  <si>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</si>
  <si>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</si>
  <si>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</si>
  <si>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</si>
  <si>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</si>
  <si>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</si>
  <si>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</si>
  <si>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</si>
  <si>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</si>
  <si>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</si>
  <si>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</si>
  <si>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</si>
  <si>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</si>
  <si>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</si>
  <si>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</si>
  <si>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</si>
  <si>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</si>
  <si>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</si>
  <si>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</si>
  <si>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</si>
  <si>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</si>
  <si>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</si>
  <si>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</si>
  <si>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</si>
  <si>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</si>
  <si>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</si>
  <si>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</si>
  <si>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</si>
  <si>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</si>
  <si>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</si>
  <si>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</si>
  <si>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</si>
  <si>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</si>
  <si>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</si>
  <si>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</si>
  <si>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</si>
  <si>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</si>
  <si>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</si>
  <si>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</si>
  <si>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</si>
  <si>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</si>
  <si>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</si>
  <si>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</si>
  <si>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</si>
  <si>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</si>
  <si>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</si>
  <si>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</si>
  <si>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</si>
  <si>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</si>
  <si>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</si>
  <si>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</si>
  <si>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</si>
  <si>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</si>
  <si>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</si>
  <si>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</si>
  <si>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</si>
  <si>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</si>
  <si>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</si>
  <si>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</si>
  <si>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</si>
  <si>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</si>
  <si>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</si>
  <si>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</si>
  <si>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</si>
  <si>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</si>
  <si>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</si>
  <si>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</si>
  <si>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</si>
  <si>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</si>
  <si>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</si>
  <si>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</si>
  <si>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</si>
  <si>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</si>
  <si>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</si>
  <si>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</si>
  <si>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</si>
  <si>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</si>
  <si>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</si>
  <si>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</si>
  <si>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</si>
  <si>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</si>
  <si>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</si>
  <si>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</si>
  <si>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</si>
  <si>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</si>
  <si>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</si>
  <si>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</si>
  <si>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</si>
  <si>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</si>
  <si>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</si>
  <si>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</si>
  <si>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</si>
  <si>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</si>
  <si>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</si>
  <si>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</si>
  <si>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</si>
  <si>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</si>
  <si>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</si>
  <si>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</si>
  <si>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</si>
  <si>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</si>
  <si>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</si>
  <si>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</si>
  <si>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</si>
  <si>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</si>
  <si>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</si>
  <si>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</si>
  <si>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</si>
  <si>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</si>
  <si>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</si>
  <si>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</si>
  <si>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</si>
  <si>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</si>
  <si>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</si>
  <si>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</si>
  <si>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</si>
  <si>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</si>
  <si>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</si>
  <si>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</si>
  <si>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</si>
  <si>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</si>
  <si>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</si>
  <si>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</si>
  <si>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</si>
  <si>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</si>
  <si>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</si>
  <si>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</si>
  <si>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</si>
  <si>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</si>
  <si>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</si>
  <si>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</si>
  <si>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</si>
  <si>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</si>
  <si>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</si>
  <si>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</si>
  <si>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</si>
  <si>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</si>
  <si>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</si>
  <si>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</si>
  <si>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</si>
  <si>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</si>
  <si>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</si>
  <si>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</si>
  <si>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</si>
  <si>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</si>
  <si>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</si>
  <si>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</si>
  <si>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</si>
  <si>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</si>
  <si>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</si>
  <si>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</si>
  <si>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</si>
  <si>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</si>
  <si>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</si>
  <si>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</si>
  <si>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</si>
  <si>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</si>
  <si>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</si>
  <si>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</si>
  <si>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</si>
  <si>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</si>
  <si>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</si>
  <si>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</si>
  <si>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</si>
  <si>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</si>
  <si>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</si>
  <si>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</si>
  <si>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</si>
  <si>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</si>
  <si>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</si>
  <si>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</si>
  <si>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</si>
  <si>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</si>
  <si>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</si>
  <si>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</si>
  <si>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</si>
  <si>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</si>
  <si>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</si>
  <si>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</si>
  <si>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</si>
  <si>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</si>
  <si>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</si>
  <si>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</si>
  <si>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</si>
  <si>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</si>
  <si>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</si>
  <si>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</si>
  <si>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</si>
  <si>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</si>
  <si>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</si>
  <si>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</si>
  <si>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</si>
  <si>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</si>
  <si>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</si>
  <si>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</si>
  <si>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</si>
  <si>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</si>
  <si>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</si>
  <si>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</si>
  <si>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</si>
  <si>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</si>
  <si>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</si>
  <si>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</si>
  <si>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</si>
  <si>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</si>
  <si>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</si>
  <si>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</si>
  <si>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</si>
  <si>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</si>
  <si>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</si>
  <si>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</si>
  <si>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</si>
  <si>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</si>
  <si>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</si>
  <si>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</si>
  <si>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</si>
  <si>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</si>
  <si>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</si>
  <si>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</si>
  <si>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</si>
  <si>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</si>
  <si>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</si>
  <si>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</si>
  <si>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</si>
  <si>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</si>
  <si>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</si>
  <si>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</si>
  <si>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</si>
  <si>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</si>
  <si>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</si>
  <si>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</si>
  <si>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</si>
  <si>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</si>
  <si>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</si>
  <si>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</si>
  <si>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</si>
  <si>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</si>
  <si>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</si>
  <si>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</si>
  <si>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</si>
  <si>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</si>
  <si>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</si>
  <si>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</si>
  <si>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</si>
  <si>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</si>
  <si>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</si>
  <si>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</si>
  <si>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</si>
  <si>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</si>
  <si>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</si>
  <si>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</si>
  <si>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</si>
  <si>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</si>
  <si>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</si>
  <si>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</si>
  <si>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</si>
  <si>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</si>
  <si>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</si>
  <si>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</si>
  <si>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</si>
  <si>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</si>
  <si>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</si>
  <si>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</si>
  <si>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</si>
  <si>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</si>
  <si>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</si>
  <si>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</si>
  <si>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</si>
  <si>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</si>
  <si>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</si>
  <si>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</si>
  <si>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</si>
  <si>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</si>
  <si>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</si>
  <si>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</si>
  <si>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</si>
  <si>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</si>
  <si>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</si>
  <si>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</si>
  <si>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</si>
  <si>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</si>
  <si>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</si>
  <si>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</si>
  <si>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</si>
  <si>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</si>
  <si>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</si>
  <si>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</si>
  <si>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</si>
  <si>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</si>
  <si>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</si>
  <si>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</si>
  <si>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</si>
  <si>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</si>
  <si>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</si>
  <si>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</si>
  <si>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</si>
  <si>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</si>
  <si>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</si>
  <si>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</si>
  <si>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</si>
  <si>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</si>
  <si>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</si>
  <si>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</si>
  <si>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</si>
  <si>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</si>
  <si>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</si>
  <si>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</si>
  <si>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</si>
  <si>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</si>
  <si>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</si>
  <si>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</si>
  <si>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</si>
  <si>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</si>
  <si>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</si>
  <si>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</si>
  <si>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</si>
  <si>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</si>
  <si>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</si>
  <si>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</si>
  <si>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</si>
  <si>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</si>
  <si>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</si>
  <si>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</si>
  <si>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</si>
  <si>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</si>
  <si>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</si>
  <si>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</si>
  <si>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</si>
  <si>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</si>
  <si>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</si>
  <si>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</si>
  <si>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</si>
  <si>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</si>
  <si>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</si>
  <si>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</si>
  <si>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</si>
  <si>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</si>
  <si>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</si>
  <si>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</si>
  <si>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</si>
  <si>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</si>
  <si>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</si>
  <si>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</si>
  <si>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</si>
  <si>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</si>
  <si>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</si>
  <si>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</si>
  <si>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</si>
  <si>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</si>
  <si>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</si>
  <si>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</si>
  <si>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</si>
  <si>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</si>
  <si>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</si>
  <si>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</si>
  <si>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</si>
  <si>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</si>
  <si>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</si>
  <si>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</si>
  <si>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</si>
  <si>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</si>
  <si>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</si>
  <si>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</si>
  <si>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</si>
  <si>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</si>
  <si>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</si>
  <si>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</si>
  <si>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</si>
  <si>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</si>
  <si>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</si>
  <si>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</si>
  <si>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</si>
  <si>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</si>
  <si>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</si>
  <si>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</si>
  <si>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</si>
  <si>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</si>
  <si>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</si>
  <si>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</si>
  <si>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</si>
  <si>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</si>
  <si>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</si>
  <si>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</si>
  <si>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</si>
  <si>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</si>
  <si>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</si>
  <si>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</si>
  <si>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</si>
  <si>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</si>
  <si>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</si>
  <si>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</si>
  <si>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</si>
  <si>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</si>
  <si>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</si>
  <si>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</si>
  <si>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</si>
  <si>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</si>
  <si>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</si>
  <si>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</si>
  <si>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</si>
  <si>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</si>
  <si>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</si>
  <si>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</si>
  <si>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</si>
  <si>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</si>
  <si>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</si>
  <si>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</si>
  <si>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</si>
  <si>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</si>
  <si>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</si>
  <si>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</si>
  <si>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</si>
  <si>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</si>
  <si>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</si>
  <si>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</si>
  <si>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</si>
  <si>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</si>
  <si>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</si>
  <si>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</si>
  <si>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</si>
  <si>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</si>
  <si>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</si>
  <si>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</si>
  <si>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</si>
  <si>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</si>
  <si>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</si>
  <si>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</si>
  <si>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</si>
  <si>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</si>
  <si>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</si>
  <si>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</si>
  <si>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</si>
  <si>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</si>
  <si>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</si>
  <si>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</si>
  <si>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</si>
  <si>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</si>
  <si>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</si>
  <si>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</si>
  <si>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</si>
  <si>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</si>
  <si>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</si>
  <si>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</si>
  <si>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</si>
  <si>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</si>
  <si>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</si>
  <si>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</si>
  <si>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</si>
  <si>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</si>
  <si>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</si>
  <si>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</si>
  <si>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</si>
  <si>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</si>
  <si>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</si>
  <si>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</si>
  <si>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</si>
  <si>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</si>
  <si>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</si>
  <si>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</si>
  <si>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</si>
  <si>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</si>
  <si>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</si>
  <si>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</si>
  <si>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</si>
  <si>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</si>
  <si>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</si>
  <si>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</si>
  <si>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</si>
  <si>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</si>
  <si>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</si>
  <si>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</si>
  <si>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</si>
  <si>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</si>
  <si>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</si>
  <si>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</si>
  <si>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</si>
  <si>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</si>
  <si>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</si>
  <si>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</si>
  <si>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</si>
  <si>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</si>
  <si>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</si>
  <si>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</si>
  <si>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</si>
  <si>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</si>
  <si>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</si>
  <si>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</si>
  <si>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</si>
  <si>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</si>
  <si>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</si>
  <si>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</si>
  <si>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</si>
  <si>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</si>
  <si>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</si>
  <si>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</si>
  <si>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</si>
  <si>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</si>
  <si>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</si>
  <si>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</si>
  <si>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</si>
  <si>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</si>
  <si>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</si>
  <si>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</si>
  <si>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</si>
  <si>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</si>
  <si>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</si>
  <si>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</si>
  <si>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</si>
  <si>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</si>
  <si>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</si>
  <si>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</si>
  <si>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</si>
  <si>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</si>
  <si>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</si>
  <si>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</si>
  <si>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</si>
  <si>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</si>
  <si>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</si>
  <si>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</si>
  <si>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</si>
  <si>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</si>
  <si>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</si>
  <si>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</si>
  <si>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</si>
  <si>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</si>
  <si>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</si>
  <si>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</si>
  <si>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</si>
  <si>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</si>
  <si>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</si>
  <si>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</si>
  <si>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</si>
  <si>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</si>
  <si>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</si>
  <si>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</si>
  <si>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</si>
  <si>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</si>
  <si>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</si>
  <si>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</si>
  <si>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</si>
  <si>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</si>
  <si>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</si>
  <si>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</si>
  <si>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</si>
  <si>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</si>
  <si>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</si>
  <si>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</si>
  <si>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</si>
  <si>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</si>
  <si>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</si>
  <si>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</si>
  <si>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</si>
  <si>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</si>
  <si>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</si>
  <si>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</si>
  <si>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</si>
  <si>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</si>
  <si>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</si>
  <si>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</si>
  <si>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</si>
  <si>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</si>
  <si>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</si>
  <si>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</si>
  <si>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</si>
  <si>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</si>
  <si>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</si>
  <si>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</si>
  <si>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</si>
  <si>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</si>
  <si>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</si>
  <si>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</si>
  <si>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</si>
  <si>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</si>
  <si>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</si>
  <si>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</si>
  <si>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</si>
  <si>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</si>
  <si>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</si>
  <si>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</si>
  <si>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</si>
  <si>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</si>
  <si>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</si>
  <si>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</si>
  <si>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</si>
  <si>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</si>
  <si>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</si>
  <si>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</si>
  <si>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</si>
  <si>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</si>
  <si>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</si>
  <si>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</si>
  <si>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</si>
  <si>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</si>
  <si>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</si>
  <si>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</si>
  <si>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</si>
  <si>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</si>
  <si>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</si>
  <si>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</si>
  <si>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</si>
  <si>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</si>
  <si>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</si>
  <si>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</si>
  <si>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</si>
  <si>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</si>
  <si>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</si>
  <si>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</si>
  <si>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</si>
  <si>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</si>
  <si>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</si>
  <si>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</si>
  <si>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</si>
  <si>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</si>
  <si>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</si>
  <si>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</si>
  <si>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</si>
  <si>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</si>
  <si>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</si>
  <si>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</si>
  <si>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</si>
  <si>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</si>
  <si>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</si>
  <si>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</si>
  <si>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</si>
  <si>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</si>
  <si>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</si>
  <si>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</si>
  <si>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</si>
  <si>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</si>
  <si>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</si>
  <si>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</si>
  <si>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</si>
  <si>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</si>
  <si>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</si>
  <si>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</si>
  <si>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</si>
  <si>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</si>
  <si>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</si>
  <si>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</si>
  <si>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</si>
  <si>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</si>
  <si>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</si>
  <si>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</si>
  <si>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</si>
  <si>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</si>
  <si>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</si>
  <si>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</si>
  <si>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</si>
  <si>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</si>
  <si>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</si>
  <si>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</si>
  <si>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</si>
  <si>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</si>
  <si>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</si>
  <si>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</si>
  <si>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</si>
  <si>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</si>
  <si>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</si>
  <si>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</si>
  <si>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</si>
  <si>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</si>
  <si>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</si>
  <si>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</si>
  <si>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</si>
  <si>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</si>
  <si>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</si>
  <si>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</si>
  <si>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</si>
  <si>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</si>
  <si>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</si>
  <si>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</si>
  <si>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</si>
  <si>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</si>
  <si>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</si>
  <si>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</si>
  <si>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</si>
  <si>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</si>
  <si>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</si>
  <si>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</si>
  <si>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</si>
  <si>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</si>
  <si>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</si>
  <si>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</si>
  <si>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</si>
  <si>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</si>
  <si>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</si>
  <si>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</si>
  <si>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</si>
  <si>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</si>
  <si>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</si>
  <si>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</si>
  <si>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</si>
  <si>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</si>
  <si>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</si>
  <si>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</si>
  <si>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</si>
  <si>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</si>
  <si>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</si>
  <si>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</si>
  <si>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</si>
  <si>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</si>
  <si>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</si>
  <si>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</si>
  <si>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</si>
  <si>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</si>
  <si>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</si>
  <si>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</si>
  <si>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</si>
  <si>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</si>
  <si>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</si>
  <si>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</si>
  <si>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</si>
  <si>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</si>
  <si>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</si>
  <si>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</si>
  <si>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</si>
  <si>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</si>
  <si>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</si>
  <si>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</si>
  <si>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</si>
  <si>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</si>
  <si>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</si>
  <si>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</si>
  <si>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</si>
  <si>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</si>
  <si>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</si>
  <si>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</si>
  <si>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</si>
  <si>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</si>
  <si>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</si>
  <si>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</si>
  <si>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</si>
  <si>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</si>
  <si>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</si>
  <si>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</si>
  <si>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</si>
  <si>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</si>
  <si>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</si>
  <si>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</si>
  <si>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</si>
  <si>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</si>
  <si>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</si>
  <si>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</si>
  <si>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</si>
  <si>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</si>
  <si>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</si>
  <si>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</si>
  <si>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</si>
  <si>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</si>
  <si>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</si>
  <si>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</si>
  <si>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</si>
  <si>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</si>
  <si>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</si>
  <si>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</si>
  <si>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</si>
  <si>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</si>
  <si>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</si>
  <si>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</si>
  <si>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</si>
  <si>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</si>
  <si>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</si>
  <si>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</si>
  <si>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</si>
  <si>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</si>
  <si>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</si>
  <si>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</si>
  <si>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</si>
  <si>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</si>
  <si>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</si>
  <si>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</si>
  <si>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</si>
  <si>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</si>
  <si>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</si>
  <si>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</si>
  <si>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</si>
  <si>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</si>
  <si>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</si>
  <si>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</si>
  <si>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</si>
  <si>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</si>
  <si>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</si>
  <si>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</si>
  <si>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</si>
  <si>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</si>
  <si>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</si>
  <si>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</si>
  <si>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</si>
  <si>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</si>
  <si>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</si>
  <si>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</si>
  <si>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</si>
  <si>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</si>
  <si>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</si>
  <si>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</si>
  <si>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</si>
  <si>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</si>
  <si>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</si>
  <si>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</si>
  <si>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</si>
  <si>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</si>
  <si>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</si>
  <si>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</si>
  <si>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</si>
  <si>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</si>
  <si>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</si>
  <si>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</si>
  <si>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</si>
  <si>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</si>
  <si>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</si>
  <si>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</si>
  <si>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</si>
  <si>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</si>
  <si>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</si>
  <si>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</si>
  <si>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</si>
  <si>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</si>
  <si>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</si>
  <si>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</si>
  <si>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</si>
  <si>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</si>
  <si>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</si>
  <si>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</si>
  <si>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</si>
  <si>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</si>
  <si>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</si>
  <si>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</si>
  <si>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</si>
  <si>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</si>
  <si>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</si>
  <si>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</si>
  <si>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</si>
  <si>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</si>
  <si>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</si>
  <si>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</si>
  <si>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</si>
  <si>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</si>
  <si>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</si>
  <si>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</si>
  <si>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</si>
  <si>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</si>
  <si>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</si>
  <si>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</si>
  <si>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</si>
  <si>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</si>
  <si>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</si>
  <si>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</si>
  <si>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</si>
  <si>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</si>
  <si>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</si>
  <si>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</si>
  <si>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</si>
  <si>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</si>
  <si>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</si>
  <si>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</si>
  <si>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</si>
  <si>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</si>
  <si>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</si>
  <si>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</si>
  <si>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</si>
  <si>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</si>
  <si>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</si>
  <si>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</si>
  <si>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</si>
  <si>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</si>
  <si>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</si>
  <si>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</si>
  <si>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</si>
  <si>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</si>
  <si>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</si>
  <si>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</si>
  <si>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</si>
  <si>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</si>
  <si>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</si>
  <si>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</si>
  <si>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</si>
  <si>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</si>
  <si>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</si>
  <si>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</si>
  <si>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</si>
  <si>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</si>
  <si>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</si>
  <si>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</si>
  <si>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</si>
  <si>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</si>
  <si>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</si>
  <si>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</si>
  <si>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</si>
  <si>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</si>
  <si>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</si>
  <si>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</si>
  <si>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</si>
  <si>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</si>
  <si>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</si>
  <si>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</si>
  <si>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</si>
  <si>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</si>
  <si>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</si>
  <si>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</si>
  <si>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</si>
  <si>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</si>
  <si>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</si>
  <si>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</si>
  <si>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</si>
  <si>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</si>
  <si>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</si>
  <si>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</si>
  <si>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</si>
  <si>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</si>
  <si>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</si>
  <si>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</si>
  <si>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</si>
  <si>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</si>
  <si>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</si>
  <si>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</si>
  <si>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</si>
  <si>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</si>
  <si>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</si>
  <si>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</si>
  <si>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</si>
  <si>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</si>
  <si>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</si>
  <si>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</si>
  <si>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</si>
  <si>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</si>
  <si>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</si>
  <si>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</si>
  <si>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</si>
  <si>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</si>
  <si>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</si>
  <si>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</si>
  <si>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</si>
  <si>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</si>
  <si>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</si>
  <si>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</si>
  <si>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</si>
  <si>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</si>
  <si>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</si>
  <si>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</si>
  <si>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</si>
  <si>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</si>
  <si>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</si>
  <si>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</si>
  <si>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</si>
  <si>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</si>
  <si>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</si>
  <si>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</si>
  <si>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</si>
  <si>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</si>
  <si>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</si>
  <si>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</si>
  <si>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</si>
  <si>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</si>
  <si>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</si>
  <si>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</si>
  <si>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</si>
  <si>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</si>
  <si>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</si>
  <si>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</si>
  <si>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</si>
  <si>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</si>
  <si>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</si>
  <si>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</si>
  <si>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</si>
  <si>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</si>
  <si>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</si>
  <si>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</si>
  <si>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</si>
  <si>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</si>
  <si>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</si>
  <si>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</si>
  <si>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</si>
  <si>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</si>
  <si>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</si>
  <si>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</si>
  <si>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</si>
  <si>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</si>
  <si>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</si>
  <si>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</si>
  <si>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</si>
  <si>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</si>
  <si>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</si>
  <si>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</si>
  <si>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</si>
  <si>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</si>
  <si>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</si>
  <si>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</si>
  <si>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</si>
  <si>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</si>
  <si>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</si>
  <si>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</si>
  <si>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</si>
  <si>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</si>
  <si>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</si>
  <si>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</si>
  <si>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</si>
  <si>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</si>
  <si>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</si>
  <si>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</si>
  <si>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</si>
  <si>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</si>
  <si>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</si>
  <si>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</si>
  <si>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</si>
  <si>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</si>
  <si>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</si>
  <si>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</si>
  <si>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</si>
  <si>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</si>
  <si>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</si>
  <si>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</si>
  <si>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</si>
  <si>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</si>
  <si>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</si>
  <si>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</si>
  <si>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</si>
  <si>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</si>
  <si>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</si>
  <si>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</si>
  <si>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</si>
  <si>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</si>
  <si>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</si>
  <si>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</si>
  <si>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</si>
  <si>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</si>
  <si>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</si>
  <si>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</si>
  <si>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</si>
  <si>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</si>
  <si>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</si>
  <si>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</si>
  <si>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</si>
  <si>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</si>
  <si>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</si>
  <si>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</si>
  <si>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</si>
  <si>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</si>
  <si>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</si>
  <si>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</si>
  <si>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</si>
  <si>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</si>
  <si>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</si>
  <si>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</si>
  <si>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</si>
  <si>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</si>
  <si>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</si>
  <si>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</si>
  <si>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</si>
  <si>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</si>
  <si>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</si>
  <si>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</si>
  <si>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</si>
  <si>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</si>
  <si>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</si>
  <si>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</si>
  <si>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</si>
  <si>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</si>
  <si>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</si>
  <si>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</si>
  <si>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</si>
  <si>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</si>
  <si>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</si>
  <si>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</si>
  <si>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</si>
  <si>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</si>
  <si>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</si>
  <si>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</si>
  <si>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</si>
  <si>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</si>
  <si>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</si>
  <si>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</si>
  <si>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</si>
  <si>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</si>
  <si>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</si>
  <si>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</si>
  <si>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</si>
  <si>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</si>
  <si>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</si>
  <si>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</si>
  <si>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</si>
  <si>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</si>
  <si>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</si>
  <si>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</si>
  <si>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</si>
  <si>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</si>
  <si>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</si>
  <si>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</si>
  <si>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</si>
  <si>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</si>
  <si>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</si>
  <si>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</si>
  <si>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</si>
  <si>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</si>
  <si>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</si>
  <si>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</si>
  <si>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</si>
  <si>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</si>
  <si>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</si>
  <si>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</si>
  <si>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</si>
  <si>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</si>
  <si>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</si>
  <si>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</si>
  <si>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</si>
  <si>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</si>
  <si>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</si>
  <si>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</si>
  <si>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</si>
  <si>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</si>
  <si>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</si>
  <si>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</si>
  <si>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</si>
  <si>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</si>
  <si>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</si>
  <si>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</si>
  <si>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</si>
  <si>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</si>
  <si>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</si>
  <si>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</si>
  <si>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</si>
  <si>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</si>
  <si>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</si>
  <si>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</si>
  <si>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</si>
  <si>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</si>
  <si>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</si>
  <si>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</si>
  <si>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</si>
  <si>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</si>
  <si>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</si>
  <si>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</si>
  <si>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</si>
  <si>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</si>
  <si>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</si>
  <si>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</si>
  <si>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</si>
  <si>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</si>
  <si>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</si>
  <si>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</si>
  <si>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</si>
  <si>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</si>
  <si>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</si>
  <si>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</si>
  <si>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</si>
  <si>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</si>
  <si>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</si>
  <si>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</si>
  <si>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</si>
  <si>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</si>
  <si>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</si>
  <si>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</si>
  <si>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</si>
  <si>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</si>
  <si>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</si>
  <si>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</si>
  <si>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</si>
  <si>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</si>
  <si>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</si>
  <si>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</si>
  <si>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</si>
  <si>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</si>
  <si>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</si>
  <si>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</si>
  <si>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</si>
  <si>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</si>
  <si>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</si>
  <si>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</si>
  <si>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</si>
  <si>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</si>
  <si>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</si>
  <si>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</si>
  <si>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</si>
  <si>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</si>
  <si>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</si>
  <si>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</si>
  <si>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</si>
  <si>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</si>
  <si>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</si>
  <si>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</si>
  <si>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</si>
  <si>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</si>
  <si>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</si>
  <si>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</si>
  <si>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</si>
  <si>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</si>
  <si>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</si>
  <si>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</si>
  <si>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</si>
  <si>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</si>
  <si>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</si>
  <si>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</si>
  <si>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</si>
  <si>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</si>
  <si>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</si>
  <si>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</si>
  <si>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</si>
  <si>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</si>
  <si>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</si>
  <si>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</si>
  <si>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</si>
  <si>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</si>
  <si>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</si>
  <si>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</si>
  <si>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</si>
  <si>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</si>
  <si>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</si>
  <si>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</si>
  <si>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</si>
  <si>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</si>
  <si>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</si>
  <si>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</si>
  <si>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</si>
  <si>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</si>
  <si>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</si>
  <si>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</si>
  <si>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</si>
  <si>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</si>
  <si>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</si>
  <si>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</si>
  <si>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</si>
  <si>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</si>
  <si>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</si>
  <si>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</si>
  <si>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</si>
  <si>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</si>
  <si>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</si>
  <si>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</si>
  <si>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</si>
  <si>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</si>
  <si>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</si>
  <si>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</si>
  <si>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</si>
  <si>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</si>
  <si>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</si>
  <si>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</si>
  <si>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</si>
  <si>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</si>
  <si>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</si>
  <si>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</si>
  <si>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</si>
  <si>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</si>
  <si>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</si>
  <si>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</si>
  <si>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</si>
  <si>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</si>
  <si>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</si>
  <si>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</si>
  <si>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</si>
  <si>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</si>
  <si>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</si>
  <si>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</si>
  <si>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</si>
  <si>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</si>
  <si>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</si>
  <si>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</si>
  <si>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</si>
  <si>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</si>
  <si>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</si>
  <si>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</si>
  <si>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</si>
  <si>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</si>
  <si>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</si>
  <si>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</si>
  <si>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</si>
  <si>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</si>
  <si>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</si>
  <si>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</si>
  <si>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</si>
  <si>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</si>
  <si>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</si>
  <si>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</si>
  <si>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</si>
  <si>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</si>
  <si>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</si>
  <si>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</si>
  <si>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</si>
  <si>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</si>
  <si>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</si>
  <si>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</si>
  <si>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</si>
  <si>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</si>
  <si>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</si>
  <si>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</si>
  <si>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</si>
  <si>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</si>
  <si>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</si>
  <si>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</si>
  <si>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</si>
  <si>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</si>
  <si>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</si>
  <si>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</si>
  <si>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</si>
  <si>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</si>
  <si>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</si>
  <si>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</si>
  <si>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</si>
  <si>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</si>
  <si>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</si>
  <si>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</si>
  <si>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</si>
  <si>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</si>
  <si>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</si>
  <si>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</si>
  <si>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</si>
  <si>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</si>
  <si>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</si>
  <si>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</si>
  <si>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</si>
  <si>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</si>
  <si>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</si>
  <si>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</si>
  <si>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</si>
  <si>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</si>
  <si>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</si>
  <si>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</si>
  <si>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</si>
  <si>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</si>
  <si>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</si>
  <si>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</si>
  <si>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</si>
  <si>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</si>
  <si>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</si>
  <si>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</si>
  <si>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</si>
  <si>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</si>
  <si>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</si>
  <si>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</si>
  <si>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</si>
  <si>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</si>
  <si>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</si>
  <si>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</si>
  <si>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</si>
  <si>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</si>
  <si>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</si>
  <si>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</si>
  <si>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</si>
  <si>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</si>
  <si>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</si>
  <si>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</si>
  <si>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</si>
  <si>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</si>
  <si>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</si>
  <si>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</si>
  <si>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</si>
  <si>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</si>
  <si>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</si>
  <si>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</si>
  <si>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</si>
  <si>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</si>
  <si>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</si>
  <si>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</si>
  <si>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</si>
  <si>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</si>
  <si>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</si>
  <si>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</si>
  <si>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</si>
  <si>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</si>
  <si>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</si>
  <si>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</si>
  <si>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</si>
  <si>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</si>
  <si>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</si>
  <si>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</si>
  <si>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</si>
  <si>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</si>
  <si>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</si>
  <si>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</si>
  <si>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</si>
  <si>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</si>
  <si>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</si>
  <si>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</si>
  <si>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</si>
  <si>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</si>
  <si>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</si>
  <si>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</si>
  <si>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</si>
  <si>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</si>
  <si>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</si>
  <si>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</si>
  <si>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</si>
  <si>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</si>
  <si>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</si>
  <si>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</si>
  <si>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</si>
  <si>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</si>
  <si>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</si>
  <si>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</si>
  <si>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</si>
  <si>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</si>
  <si>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</si>
  <si>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</si>
  <si>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</si>
  <si>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</si>
  <si>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</si>
  <si>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</si>
  <si>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</si>
  <si>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</si>
  <si>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</si>
  <si>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</si>
  <si>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</si>
  <si>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</si>
  <si>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</si>
  <si>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</si>
  <si>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</si>
  <si>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</si>
  <si>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</si>
  <si>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</si>
  <si>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</si>
  <si>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</si>
  <si>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</si>
  <si>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</si>
  <si>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</si>
  <si>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</si>
  <si>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</si>
  <si>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</si>
  <si>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</si>
  <si>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</si>
  <si>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</si>
  <si>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</si>
  <si>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</si>
  <si>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</si>
  <si>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</si>
  <si>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</si>
  <si>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</si>
  <si>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</si>
  <si>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</si>
  <si>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</si>
  <si>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</si>
  <si>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</si>
  <si>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</si>
  <si>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</si>
  <si>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</si>
  <si>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</si>
  <si>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</si>
  <si>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</si>
  <si>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</si>
  <si>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</si>
  <si>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</si>
  <si>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</si>
  <si>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</si>
  <si>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</si>
  <si>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</si>
  <si>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</si>
  <si>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</si>
  <si>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</si>
  <si>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</si>
  <si>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</si>
  <si>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</si>
  <si>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</si>
  <si>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</si>
  <si>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</si>
  <si>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</si>
  <si>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</si>
  <si>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</si>
  <si>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</si>
  <si>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</si>
  <si>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</si>
  <si>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</si>
  <si>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</si>
  <si>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</si>
  <si>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</si>
  <si>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</si>
  <si>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</si>
  <si>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</si>
  <si>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</si>
  <si>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</si>
  <si>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</si>
  <si>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</si>
  <si>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</si>
  <si>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</si>
  <si>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</si>
  <si>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</si>
  <si>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</si>
  <si>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</si>
  <si>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</si>
  <si>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</si>
  <si>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</si>
  <si>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</si>
  <si>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</si>
  <si>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</si>
  <si>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</si>
  <si>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</si>
  <si>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</si>
  <si>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</si>
  <si>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</si>
  <si>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</si>
  <si>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</si>
  <si>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</si>
  <si>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</si>
  <si>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</si>
  <si>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</si>
  <si>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</si>
  <si>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</si>
  <si>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</si>
  <si>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</si>
  <si>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</si>
  <si>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</si>
  <si>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</si>
  <si>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</si>
  <si>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</si>
  <si>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</si>
  <si>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</si>
  <si>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</si>
  <si>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</si>
  <si>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</si>
  <si>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</si>
  <si>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</si>
  <si>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</si>
  <si>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</si>
  <si>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</si>
  <si>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</si>
  <si>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</si>
  <si>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</si>
  <si>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</si>
  <si>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</si>
  <si>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</si>
  <si>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</si>
  <si>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</si>
  <si>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</si>
  <si>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</si>
  <si>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</si>
  <si>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</si>
  <si>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</si>
  <si>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</si>
  <si>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</si>
  <si>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</si>
  <si>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</si>
  <si>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</si>
  <si>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</si>
  <si>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</si>
  <si>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</si>
  <si>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</si>
  <si>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</si>
  <si>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</si>
  <si>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</si>
  <si>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</si>
  <si>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</si>
  <si>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</si>
  <si>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</si>
  <si>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</si>
  <si>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</si>
  <si>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</si>
  <si>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</si>
  <si>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</si>
  <si>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</si>
  <si>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</si>
  <si>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</si>
  <si>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</si>
  <si>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</si>
  <si>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</si>
  <si>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</si>
  <si>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</si>
  <si>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</si>
  <si>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</si>
  <si>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</si>
  <si>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</si>
  <si>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</si>
  <si>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</si>
  <si>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</si>
  <si>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</si>
  <si>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</si>
  <si>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</si>
  <si>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</si>
  <si>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</si>
  <si>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</si>
  <si>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</si>
  <si>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</si>
  <si>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</si>
  <si>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</si>
  <si>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</si>
  <si>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</si>
  <si>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</si>
  <si>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</si>
  <si>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</si>
  <si>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</si>
  <si>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</si>
  <si>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</si>
  <si>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</si>
  <si>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</si>
  <si>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</si>
  <si>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</si>
  <si>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</si>
  <si>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</si>
  <si>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</si>
  <si>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</si>
  <si>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</si>
  <si>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</si>
  <si>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</si>
  <si>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</si>
  <si>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</si>
  <si>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</si>
  <si>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</si>
  <si>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</si>
  <si>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</si>
  <si>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</si>
  <si>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</si>
  <si>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</si>
  <si>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</si>
  <si>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</si>
  <si>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</si>
  <si>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</si>
  <si>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</si>
  <si>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</si>
  <si>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</si>
  <si>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</si>
  <si>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</si>
  <si>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</si>
  <si>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</si>
  <si>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</si>
  <si>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</si>
  <si>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</si>
  <si>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</si>
  <si>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</si>
  <si>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</si>
  <si>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</si>
  <si>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</si>
  <si>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</si>
  <si>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</si>
  <si>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</si>
  <si>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</si>
  <si>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</si>
  <si>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</si>
  <si>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</si>
  <si>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</si>
  <si>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</si>
  <si>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</si>
  <si>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</si>
  <si>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</si>
  <si>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</si>
  <si>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</si>
  <si>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</si>
  <si>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</si>
  <si>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</si>
  <si>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</si>
  <si>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</si>
  <si>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</si>
  <si>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</si>
  <si>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</si>
  <si>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</si>
  <si>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</si>
  <si>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</si>
  <si>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</si>
  <si>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</si>
  <si>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</si>
  <si>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</si>
  <si>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</si>
  <si>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</si>
  <si>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</si>
  <si>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</si>
  <si>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</si>
  <si>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</si>
  <si>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</si>
  <si>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</si>
  <si>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</si>
  <si>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</si>
  <si>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</si>
  <si>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</si>
  <si>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</si>
  <si>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</si>
  <si>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</si>
  <si>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</si>
  <si>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</si>
  <si>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</si>
  <si>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</si>
  <si>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</si>
  <si>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</si>
  <si>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</si>
  <si>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</si>
  <si>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</si>
  <si>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</si>
  <si>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</si>
  <si>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</si>
  <si>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</si>
  <si>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</si>
  <si>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</si>
  <si>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</si>
  <si>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</si>
  <si>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</si>
  <si>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</si>
  <si>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</si>
  <si>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</si>
  <si>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</si>
  <si>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</si>
  <si>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</si>
  <si>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</si>
  <si>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</si>
  <si>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</si>
  <si>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</si>
  <si>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</si>
  <si>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</si>
  <si>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</si>
  <si>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</si>
  <si>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</si>
  <si>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</si>
  <si>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</si>
  <si>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</si>
  <si>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</si>
  <si>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</si>
  <si>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</si>
  <si>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</si>
  <si>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</si>
  <si>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</si>
  <si>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</si>
  <si>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</si>
  <si>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</si>
  <si>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</si>
  <si>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</si>
  <si>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</si>
  <si>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</si>
  <si>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</si>
  <si>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</si>
  <si>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</si>
  <si>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</si>
  <si>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</si>
  <si>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</si>
  <si>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</si>
  <si>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</si>
  <si>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</si>
  <si>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</si>
  <si>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</si>
  <si>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</si>
  <si>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</si>
  <si>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</si>
  <si>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</si>
  <si>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</si>
  <si>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</si>
  <si>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</si>
  <si>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</si>
  <si>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</si>
  <si>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</si>
  <si>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</si>
  <si>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</si>
  <si>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</si>
  <si>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</si>
  <si>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</si>
  <si>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</si>
  <si>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</si>
  <si>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</si>
  <si>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</si>
  <si>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</si>
  <si>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</si>
  <si>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</si>
  <si>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</si>
  <si>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</si>
  <si>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</si>
  <si>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</si>
  <si>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</si>
  <si>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</si>
  <si>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</si>
  <si>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</si>
  <si>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</si>
  <si>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</si>
  <si>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</si>
  <si>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</si>
  <si>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</si>
  <si>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</si>
  <si>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</si>
  <si>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</si>
  <si>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</si>
  <si>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</si>
  <si>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</si>
  <si>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</si>
  <si>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</si>
  <si>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</si>
  <si>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</si>
  <si>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</si>
  <si>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</si>
  <si>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</si>
  <si>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</si>
  <si>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</si>
  <si>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</si>
  <si>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</si>
  <si>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</si>
  <si>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</si>
  <si>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</si>
  <si>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</si>
  <si>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</si>
  <si>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</si>
  <si>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</si>
  <si>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</si>
  <si>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</si>
  <si>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</si>
  <si>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</si>
  <si>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</si>
  <si>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</si>
  <si>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</si>
  <si>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</si>
  <si>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</si>
  <si>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</si>
  <si>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</si>
  <si>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</si>
  <si>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</si>
  <si>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</si>
  <si>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</si>
  <si>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</si>
  <si>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</si>
  <si>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</si>
  <si>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</si>
  <si>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</si>
  <si>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</si>
  <si>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</si>
  <si>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</si>
  <si>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</si>
  <si>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</si>
  <si>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</si>
  <si>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</si>
  <si>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</si>
  <si>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</si>
  <si>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</si>
  <si>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</si>
  <si>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</si>
  <si>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</si>
  <si>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</si>
  <si>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</si>
  <si>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</si>
  <si>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</si>
  <si>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</si>
  <si>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</si>
  <si>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</si>
  <si>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</si>
  <si>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</si>
  <si>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</si>
  <si>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</si>
  <si>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</si>
  <si>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</si>
  <si>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</si>
  <si>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</si>
  <si>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</si>
  <si>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</si>
  <si>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</si>
  <si>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</si>
  <si>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</si>
  <si>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</si>
  <si>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</si>
  <si>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</si>
  <si>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</si>
  <si>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</si>
  <si>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</si>
  <si>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</si>
  <si>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</si>
  <si>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</si>
  <si>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</si>
  <si>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</si>
  <si>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</si>
  <si>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</si>
  <si>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</si>
  <si>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</si>
  <si>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</si>
  <si>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</si>
  <si>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</si>
  <si>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</si>
  <si>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</si>
  <si>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</si>
  <si>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</si>
  <si>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</si>
  <si>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</si>
  <si>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</si>
  <si>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</si>
  <si>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</si>
  <si>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</si>
  <si>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</si>
  <si>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</si>
  <si>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</si>
  <si>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</si>
  <si>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</si>
  <si>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</si>
  <si>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</si>
  <si>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</si>
  <si>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</si>
  <si>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</si>
  <si>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</si>
  <si>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</si>
  <si>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</si>
  <si>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</si>
  <si>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</si>
  <si>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</si>
  <si>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</si>
  <si>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</si>
  <si>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</si>
  <si>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</si>
  <si>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</si>
  <si>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</si>
  <si>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</si>
  <si>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</si>
  <si>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</si>
  <si>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</si>
  <si>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</si>
  <si>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</si>
  <si>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</si>
  <si>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</si>
  <si>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</si>
  <si>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</si>
  <si>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</si>
  <si>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</si>
  <si>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</si>
  <si>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</si>
  <si>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</si>
  <si>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</si>
  <si>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</si>
  <si>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</si>
  <si>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</si>
  <si>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</si>
  <si>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</si>
  <si>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</si>
  <si>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</si>
  <si>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</si>
  <si>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</si>
  <si>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</si>
  <si>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</si>
  <si>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</si>
  <si>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</si>
  <si>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</si>
  <si>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</si>
  <si>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</si>
  <si>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</si>
  <si>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</si>
  <si>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</si>
  <si>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</si>
  <si>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</si>
  <si>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</si>
  <si>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</si>
  <si>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</si>
  <si>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</si>
  <si>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</si>
  <si>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</si>
  <si>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</si>
  <si>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</si>
  <si>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</si>
  <si>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</si>
  <si>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</si>
  <si>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</si>
  <si>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</si>
  <si>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</si>
  <si>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</si>
  <si>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</si>
  <si>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</si>
  <si>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</si>
  <si>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</si>
  <si>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</si>
  <si>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</si>
  <si>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</si>
  <si>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</si>
  <si>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</si>
  <si>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</si>
  <si>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</si>
  <si>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</si>
  <si>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</si>
  <si>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</si>
  <si>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</si>
  <si>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</si>
  <si>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</si>
  <si>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</si>
  <si>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</si>
  <si>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</si>
  <si>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</si>
  <si>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</si>
  <si>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</si>
  <si>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</si>
  <si>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</si>
  <si>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</si>
  <si>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</si>
  <si>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</si>
  <si>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</si>
  <si>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</si>
  <si>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</si>
  <si>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</si>
  <si>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</si>
  <si>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</si>
  <si>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</si>
  <si>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</si>
  <si>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</si>
  <si>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</si>
  <si>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</si>
  <si>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</si>
  <si>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</si>
  <si>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</si>
  <si>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</si>
  <si>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</si>
  <si>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</si>
  <si>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</si>
  <si>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</si>
  <si>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</si>
  <si>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</si>
  <si>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</si>
  <si>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</si>
  <si>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</si>
  <si>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</si>
  <si>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</si>
  <si>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</si>
  <si>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</si>
  <si>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</si>
  <si>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</si>
  <si>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</si>
  <si>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</si>
  <si>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</si>
  <si>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</si>
  <si>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</si>
  <si>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</si>
  <si>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</si>
  <si>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</si>
  <si>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</si>
  <si>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</si>
  <si>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</si>
  <si>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</si>
  <si>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</si>
  <si>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</si>
  <si>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</si>
  <si>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</si>
  <si>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</si>
  <si>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</si>
  <si>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</si>
  <si>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</si>
  <si>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</si>
  <si>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</si>
  <si>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</si>
  <si>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</si>
  <si>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</si>
  <si>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</si>
  <si>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</si>
  <si>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</si>
  <si>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</si>
  <si>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</si>
  <si>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</si>
  <si>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</si>
  <si>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</si>
  <si>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</si>
  <si>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</si>
  <si>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</si>
  <si>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</si>
  <si>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</si>
  <si>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</si>
  <si>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</si>
  <si>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</si>
  <si>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</si>
  <si>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</si>
  <si>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</si>
  <si>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</si>
  <si>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</si>
  <si>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</si>
  <si>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</si>
  <si>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</si>
  <si>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</si>
  <si>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</si>
  <si>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</si>
  <si>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</si>
  <si>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</si>
  <si>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</si>
  <si>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</si>
  <si>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</si>
  <si>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</si>
  <si>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</si>
  <si>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</si>
  <si>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</si>
  <si>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</si>
  <si>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</si>
  <si>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</si>
  <si>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</si>
  <si>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</si>
  <si>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</si>
  <si>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</si>
  <si>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</si>
  <si>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</si>
  <si>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</si>
  <si>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</si>
  <si>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</si>
  <si>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</si>
  <si>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</si>
  <si>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</si>
  <si>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</si>
  <si>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</si>
  <si>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</si>
  <si>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</si>
  <si>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</si>
  <si>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</si>
  <si>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</si>
  <si>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</si>
  <si>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</si>
  <si>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</si>
  <si>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</si>
  <si>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</si>
  <si>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</si>
  <si>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</si>
  <si>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</si>
  <si>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</si>
  <si>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</si>
  <si>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</si>
  <si>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</si>
  <si>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</si>
  <si>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</si>
  <si>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</si>
  <si>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</si>
  <si>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</si>
  <si>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</si>
  <si>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</si>
  <si>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</si>
  <si>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</si>
  <si>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</si>
  <si>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</si>
  <si>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</si>
  <si>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</si>
  <si>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</si>
  <si>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</si>
  <si>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</si>
  <si>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</si>
  <si>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</si>
  <si>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</si>
  <si>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</si>
  <si>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</si>
  <si>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</si>
  <si>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</si>
  <si>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</si>
  <si>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</si>
  <si>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</si>
  <si>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</si>
  <si>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</si>
  <si>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</si>
  <si>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</si>
  <si>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</si>
  <si>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</si>
  <si>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</si>
  <si>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</si>
  <si>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</si>
  <si>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</si>
  <si>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</si>
  <si>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</si>
  <si>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</si>
  <si>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</si>
  <si>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</si>
  <si>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</si>
  <si>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</si>
  <si>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</si>
  <si>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</si>
  <si>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</si>
  <si>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</si>
  <si>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</si>
  <si>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</si>
  <si>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</si>
  <si>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</si>
  <si>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</si>
  <si>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</si>
  <si>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</si>
  <si>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</si>
  <si>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</si>
  <si>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</si>
  <si>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</si>
  <si>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</si>
  <si>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</si>
  <si>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</si>
  <si>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</si>
  <si>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</si>
  <si>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</si>
  <si>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</si>
  <si>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</si>
  <si>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</si>
  <si>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</si>
  <si>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</si>
  <si>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</si>
  <si>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</si>
  <si>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</si>
  <si>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</si>
  <si>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</si>
  <si>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</si>
  <si>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</si>
  <si>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</si>
  <si>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</si>
  <si>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</si>
  <si>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</si>
  <si>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</si>
  <si>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</si>
  <si>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</si>
  <si>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</si>
  <si>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</si>
  <si>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</si>
  <si>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</si>
  <si>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</si>
  <si>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</si>
  <si>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</si>
  <si>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</si>
  <si>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</si>
  <si>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</si>
  <si>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</si>
  <si>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</si>
  <si>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</si>
  <si>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</si>
  <si>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</si>
  <si>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</si>
  <si>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</si>
  <si>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</si>
  <si>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</si>
  <si>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</si>
  <si>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</si>
  <si>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</si>
  <si>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</si>
  <si>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</si>
  <si>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</si>
  <si>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</si>
  <si>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</si>
  <si>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</si>
  <si>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</si>
  <si>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</si>
  <si>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</si>
  <si>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</si>
  <si>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</si>
  <si>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</si>
  <si>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</si>
  <si>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</si>
  <si>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</si>
  <si>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</si>
  <si>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</si>
  <si>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</si>
  <si>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</si>
  <si>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</si>
  <si>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</si>
  <si>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</si>
  <si>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</si>
  <si>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</si>
  <si>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</si>
  <si>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</si>
  <si>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</si>
  <si>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</si>
  <si>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</si>
  <si>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</si>
  <si>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</si>
  <si>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</si>
  <si>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</si>
  <si>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</si>
  <si>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</si>
  <si>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</si>
  <si>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</si>
  <si>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</si>
  <si>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</si>
  <si>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</si>
  <si>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</si>
  <si>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</si>
  <si>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</si>
  <si>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</si>
  <si>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</si>
  <si>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</si>
  <si>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</si>
  <si>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</si>
  <si>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</si>
  <si>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</si>
  <si>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</si>
  <si>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</si>
  <si>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</si>
  <si>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</si>
  <si>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</si>
  <si>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</si>
  <si>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</si>
  <si>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</si>
  <si>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</si>
  <si>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</si>
  <si>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</si>
  <si>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</si>
  <si>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</si>
  <si>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</si>
  <si>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</si>
  <si>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</si>
  <si>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</si>
  <si>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</si>
  <si>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</si>
  <si>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</si>
  <si>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</si>
  <si>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</si>
  <si>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</si>
  <si>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</si>
  <si>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</si>
  <si>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</si>
  <si>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</si>
  <si>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</si>
  <si>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</si>
  <si>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</si>
  <si>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</si>
  <si>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</si>
  <si>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</si>
  <si>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</si>
  <si>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</si>
  <si>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</si>
  <si>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</si>
  <si>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</si>
  <si>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</si>
  <si>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</si>
  <si>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</si>
  <si>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</si>
  <si>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</si>
  <si>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</si>
  <si>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</si>
  <si>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</si>
  <si>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</si>
  <si>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</si>
  <si>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</si>
  <si>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</si>
  <si>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</si>
  <si>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</si>
  <si>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</si>
  <si>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</si>
  <si>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</si>
  <si>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</si>
  <si>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</si>
  <si>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</si>
  <si>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</si>
  <si>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</si>
  <si>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</si>
  <si>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</si>
  <si>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</si>
  <si>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</si>
  <si>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</si>
  <si>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</si>
  <si>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</si>
  <si>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</si>
  <si>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</si>
  <si>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</si>
  <si>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</si>
  <si>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</si>
  <si>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</si>
  <si>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</si>
  <si>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</si>
  <si>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</si>
  <si>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</si>
  <si>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</si>
  <si>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</si>
  <si>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</si>
  <si>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</si>
  <si>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</si>
  <si>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</si>
  <si>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</si>
  <si>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</si>
  <si>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</si>
  <si>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</si>
  <si>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</si>
  <si>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</si>
  <si>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</si>
  <si>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</si>
  <si>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</si>
  <si>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</si>
  <si>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</si>
  <si>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</si>
  <si>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</si>
  <si>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</si>
  <si>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</si>
  <si>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</si>
  <si>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</si>
  <si>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</si>
  <si>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</si>
  <si>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</si>
  <si>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</si>
  <si>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</si>
  <si>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</si>
  <si>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</si>
  <si>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</si>
  <si>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</si>
  <si>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</si>
  <si>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</si>
  <si>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</si>
  <si>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</si>
  <si>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</si>
  <si>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</si>
  <si>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</si>
  <si>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</si>
  <si>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</si>
  <si>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</si>
  <si>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</si>
  <si>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</si>
  <si>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</si>
  <si>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</si>
  <si>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</si>
  <si>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</si>
  <si>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</si>
  <si>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</si>
  <si>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</si>
  <si>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</si>
  <si>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</si>
  <si>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</si>
  <si>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</si>
  <si>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</si>
  <si>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</si>
  <si>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</si>
  <si>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</si>
  <si>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</si>
  <si>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</si>
  <si>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</si>
  <si>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</si>
  <si>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</si>
  <si>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</si>
  <si>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</si>
  <si>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</si>
  <si>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</si>
  <si>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</si>
  <si>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</si>
  <si>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</si>
  <si>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</si>
  <si>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</si>
  <si>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</si>
  <si>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</si>
  <si>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</si>
  <si>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</si>
  <si>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</si>
  <si>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</si>
  <si>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</si>
  <si>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</si>
  <si>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</si>
  <si>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</si>
  <si>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</si>
  <si>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</si>
  <si>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</si>
  <si>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</si>
  <si>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</si>
  <si>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</si>
  <si>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</si>
  <si>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</si>
  <si>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</si>
  <si>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</si>
  <si>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</si>
  <si>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</si>
  <si>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</si>
  <si>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</si>
  <si>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</si>
  <si>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</si>
  <si>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</si>
  <si>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</si>
  <si>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</si>
  <si>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</si>
  <si>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</si>
  <si>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</si>
  <si>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</si>
  <si>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</si>
  <si>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</si>
  <si>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</si>
  <si>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</si>
  <si>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</si>
  <si>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</si>
  <si>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</si>
  <si>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</si>
  <si>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</si>
  <si>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</si>
  <si>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</si>
  <si>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</si>
  <si>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</si>
  <si>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</si>
  <si>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</si>
  <si>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</si>
  <si>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</si>
  <si>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</si>
  <si>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</si>
  <si>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</si>
  <si>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</si>
  <si>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</si>
  <si>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</si>
  <si>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</si>
  <si>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</si>
  <si>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</si>
  <si>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</si>
  <si>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</si>
  <si>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</si>
  <si>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</si>
  <si>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</si>
  <si>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</si>
  <si>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</si>
  <si>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</si>
  <si>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</si>
  <si>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</si>
  <si>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</si>
  <si>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</si>
  <si>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</si>
  <si>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</si>
  <si>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</si>
  <si>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</si>
  <si>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</si>
  <si>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</si>
  <si>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</si>
  <si>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</si>
  <si>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</si>
  <si>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</si>
  <si>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</si>
  <si>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</si>
  <si>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</si>
  <si>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</si>
  <si>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</si>
  <si>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</si>
  <si>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</si>
  <si>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</si>
  <si>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</si>
  <si>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</si>
  <si>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</si>
  <si>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</si>
  <si>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</si>
  <si>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</si>
  <si>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</si>
  <si>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</si>
  <si>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</si>
  <si>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</si>
  <si>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</si>
  <si>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</si>
  <si>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</si>
  <si>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</si>
  <si>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</si>
  <si>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</si>
  <si>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</si>
  <si>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</si>
  <si>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</si>
  <si>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</si>
  <si>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</si>
  <si>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</si>
  <si>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</si>
  <si>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</si>
  <si>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</si>
  <si>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</si>
  <si>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</si>
  <si>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</si>
  <si>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</si>
  <si>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</si>
  <si>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</si>
  <si>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</si>
  <si>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</si>
  <si>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</si>
  <si>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</si>
  <si>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</si>
  <si>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</si>
  <si>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</si>
  <si>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</si>
  <si>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</si>
  <si>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</si>
  <si>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</si>
  <si>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</si>
  <si>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</si>
  <si>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</si>
  <si>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</si>
  <si>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</si>
  <si>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</si>
  <si>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</si>
  <si>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</si>
  <si>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</si>
  <si>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</si>
  <si>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</si>
  <si>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</si>
  <si>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</si>
  <si>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</si>
  <si>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</si>
  <si>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</si>
  <si>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</si>
  <si>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</si>
  <si>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</si>
  <si>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</si>
  <si>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</si>
  <si>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</si>
  <si>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</si>
  <si>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</si>
  <si>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</si>
  <si>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</si>
  <si>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</si>
  <si>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</si>
  <si>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</si>
  <si>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</si>
  <si>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</si>
  <si>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</si>
  <si>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</si>
  <si>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</si>
  <si>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</si>
  <si>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</si>
  <si>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</si>
  <si>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</si>
  <si>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</si>
  <si>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</si>
  <si>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</si>
  <si>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</si>
  <si>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</si>
  <si>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</si>
  <si>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</si>
  <si>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</si>
  <si>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</si>
  <si>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</si>
  <si>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</si>
  <si>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</si>
  <si>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</si>
  <si>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</si>
  <si>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</si>
  <si>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</si>
  <si>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</si>
  <si>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</si>
  <si>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</si>
  <si>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</si>
  <si>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</si>
  <si>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</si>
  <si>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</si>
  <si>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</si>
  <si>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</si>
  <si>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</si>
  <si>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</si>
  <si>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</si>
  <si>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</si>
  <si>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</si>
  <si>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</si>
  <si>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</si>
  <si>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</si>
  <si>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</si>
  <si>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</si>
  <si>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</si>
  <si>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</si>
  <si>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</si>
  <si>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</si>
  <si>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</si>
  <si>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</si>
  <si>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</si>
  <si>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</si>
  <si>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</si>
  <si>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</si>
  <si>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</si>
  <si>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</si>
  <si>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</si>
  <si>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</si>
  <si>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</si>
  <si>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</si>
  <si>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</si>
  <si>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</si>
  <si>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</si>
  <si>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</si>
  <si>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</si>
  <si>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</si>
  <si>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</si>
  <si>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</si>
  <si>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</si>
  <si>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</si>
  <si>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</si>
  <si>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</si>
  <si>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</si>
  <si>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</si>
  <si>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</si>
  <si>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</si>
  <si>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</si>
  <si>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</si>
  <si>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</si>
  <si>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</si>
  <si>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</si>
  <si>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</si>
  <si>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</si>
  <si>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</si>
  <si>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</si>
  <si>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</si>
  <si>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</si>
  <si>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</si>
  <si>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</si>
  <si>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</si>
  <si>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</si>
  <si>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</si>
  <si>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</si>
  <si>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</si>
  <si>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</si>
  <si>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</si>
  <si>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</si>
  <si>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</si>
  <si>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</si>
  <si>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</si>
  <si>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</si>
  <si>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</si>
  <si>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</si>
  <si>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</si>
  <si>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</si>
  <si>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</si>
  <si>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</si>
  <si>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</si>
  <si>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</si>
  <si>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</si>
  <si>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</si>
  <si>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</si>
  <si>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</si>
  <si>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</si>
  <si>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</si>
  <si>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</si>
  <si>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</si>
  <si>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</si>
  <si>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</si>
  <si>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</si>
  <si>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</si>
  <si>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</si>
  <si>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</si>
  <si>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</si>
  <si>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</si>
  <si>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</si>
  <si>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</si>
  <si>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</si>
  <si>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</si>
  <si>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</si>
  <si>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</si>
  <si>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</si>
  <si>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</si>
  <si>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</si>
  <si>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</si>
  <si>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</si>
  <si>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</si>
  <si>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</si>
  <si>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</si>
  <si>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</si>
  <si>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</si>
  <si>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</si>
  <si>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</si>
  <si>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</si>
  <si>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</si>
  <si>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</si>
  <si>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</si>
  <si>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</si>
  <si>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</si>
  <si>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</si>
  <si>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</si>
  <si>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</si>
  <si>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</si>
  <si>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</si>
  <si>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</si>
  <si>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</si>
  <si>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</si>
  <si>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</si>
  <si>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</si>
  <si>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</si>
  <si>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</si>
  <si>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</si>
  <si>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</si>
  <si>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</si>
  <si>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</si>
  <si>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</si>
  <si>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</si>
  <si>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</si>
  <si>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</si>
  <si>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</si>
  <si>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</si>
  <si>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</si>
  <si>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</si>
  <si>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</si>
  <si>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</si>
  <si>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</si>
  <si>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</si>
  <si>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</si>
  <si>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</si>
  <si>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</si>
  <si>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</si>
  <si>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</si>
  <si>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</si>
  <si>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</si>
  <si>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</si>
  <si>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</si>
  <si>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</si>
  <si>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</si>
  <si>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</si>
  <si>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</si>
  <si>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</si>
  <si>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</si>
  <si>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</si>
  <si>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</si>
  <si>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</si>
  <si>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</si>
  <si>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</si>
  <si>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</si>
  <si>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</si>
  <si>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</si>
  <si>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</si>
  <si>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</si>
  <si>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</si>
  <si>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</si>
  <si>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</si>
  <si>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</si>
  <si>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</si>
  <si>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</si>
  <si>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</si>
  <si>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</si>
  <si>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</si>
  <si>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</si>
  <si>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</si>
  <si>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</si>
  <si>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</si>
  <si>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</si>
  <si>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</si>
  <si>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</si>
  <si>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</si>
  <si>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</si>
  <si>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</si>
  <si>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</si>
  <si>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</si>
  <si>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</si>
  <si>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</si>
  <si>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</si>
  <si>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</si>
  <si>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</si>
  <si>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</si>
  <si>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</si>
  <si>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</si>
  <si>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</si>
  <si>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</si>
  <si>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</si>
  <si>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</si>
  <si>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</si>
  <si>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</si>
  <si>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</si>
  <si>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</si>
  <si>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</si>
  <si>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</si>
  <si>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</si>
  <si>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</si>
  <si>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</si>
  <si>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</si>
  <si>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</si>
  <si>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</si>
  <si>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</si>
  <si>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</si>
  <si>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</si>
  <si>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</si>
  <si>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</si>
  <si>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</si>
  <si>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</si>
  <si>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</si>
  <si>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</si>
  <si>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</si>
  <si>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</si>
  <si>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</si>
  <si>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</si>
  <si>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</si>
  <si>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</si>
  <si>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</si>
  <si>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</si>
  <si>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</si>
  <si>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</si>
  <si>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</si>
  <si>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</si>
  <si>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</si>
  <si>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</si>
  <si>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</si>
  <si>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</si>
  <si>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</si>
  <si>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</si>
  <si>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</si>
  <si>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</si>
  <si>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</si>
  <si>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</si>
  <si>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</si>
  <si>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</si>
  <si>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</si>
  <si>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</si>
  <si>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</si>
  <si>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</si>
  <si>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</si>
  <si>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</si>
  <si>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</si>
  <si>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</si>
  <si>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</si>
  <si>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</si>
  <si>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</si>
  <si>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</si>
  <si>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</si>
  <si>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</si>
  <si>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</si>
  <si>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</si>
  <si>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</si>
  <si>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</si>
  <si>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</si>
  <si>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</si>
  <si>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</si>
  <si>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</si>
  <si>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</si>
  <si>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</si>
  <si>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</si>
  <si>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</si>
  <si>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</si>
  <si>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</si>
  <si>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</si>
  <si>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</si>
  <si>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</si>
  <si>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</si>
  <si>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</si>
  <si>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</si>
  <si>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</si>
  <si>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</si>
  <si>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</si>
  <si>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</si>
  <si>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</si>
  <si>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</si>
  <si>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</si>
  <si>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</si>
  <si>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</si>
  <si>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</si>
  <si>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</si>
  <si>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</si>
  <si>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</si>
  <si>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</si>
  <si>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</si>
  <si>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</si>
  <si>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</si>
  <si>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</si>
  <si>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</si>
  <si>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</si>
  <si>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</si>
  <si>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</si>
  <si>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</si>
  <si>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</si>
  <si>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</si>
  <si>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</si>
  <si>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</si>
  <si>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</si>
  <si>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</si>
  <si>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</si>
  <si>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</si>
  <si>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</si>
  <si>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</si>
  <si>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</si>
  <si>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</si>
  <si>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</si>
  <si>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</si>
  <si>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</si>
  <si>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</si>
  <si>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</si>
  <si>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</si>
  <si>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</si>
  <si>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</si>
  <si>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</si>
  <si>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</si>
  <si>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</si>
  <si>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</si>
  <si>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</si>
  <si>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</si>
  <si>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</si>
  <si>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</si>
  <si>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</si>
  <si>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</si>
  <si>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</si>
  <si>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</si>
  <si>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</si>
  <si>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</si>
  <si>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</si>
  <si>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</si>
  <si>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</si>
  <si>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</si>
  <si>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</si>
  <si>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</si>
  <si>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</si>
  <si>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</si>
  <si>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</si>
  <si>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</si>
  <si>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</si>
  <si>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</si>
  <si>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</si>
  <si>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</si>
  <si>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</si>
  <si>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</si>
  <si>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</si>
  <si>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</si>
  <si>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</si>
  <si>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</si>
  <si>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</si>
  <si>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</si>
  <si>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</si>
  <si>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</si>
  <si>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</si>
  <si>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</si>
  <si>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</si>
  <si>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</si>
  <si>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</si>
  <si>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</si>
  <si>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</si>
  <si>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</si>
  <si>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</si>
  <si>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</si>
  <si>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</si>
  <si>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</si>
  <si>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</si>
  <si>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</si>
  <si>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</si>
  <si>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</si>
  <si>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</si>
  <si>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</si>
  <si>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</si>
  <si>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</si>
  <si>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</si>
  <si>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</si>
  <si>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</si>
  <si>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</si>
  <si>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</si>
  <si>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</si>
  <si>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</si>
  <si>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</si>
  <si>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</si>
  <si>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</si>
  <si>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</si>
  <si>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</si>
  <si>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</si>
  <si>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</si>
  <si>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</si>
  <si>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</si>
  <si>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</si>
  <si>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</si>
  <si>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</si>
  <si>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</si>
  <si>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</si>
  <si>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</si>
  <si>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</si>
  <si>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</si>
  <si>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</si>
  <si>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</si>
  <si>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</si>
  <si>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</si>
  <si>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</si>
  <si>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</si>
  <si>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</si>
  <si>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</si>
  <si>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</si>
  <si>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</si>
  <si>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</si>
  <si>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</si>
  <si>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</si>
  <si>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</si>
  <si>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</si>
  <si>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</si>
  <si>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</si>
  <si>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</si>
  <si>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</si>
  <si>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</si>
  <si>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</si>
  <si>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</si>
  <si>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</si>
  <si>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</si>
  <si>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</si>
  <si>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</si>
  <si>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</si>
  <si>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</si>
  <si>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</si>
  <si>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</si>
  <si>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</si>
  <si>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</si>
  <si>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</si>
  <si>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</si>
  <si>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</si>
  <si>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</si>
  <si>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</si>
  <si>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</si>
  <si>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</si>
  <si>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</si>
  <si>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</si>
  <si>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</si>
  <si>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</si>
  <si>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</si>
  <si>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</si>
  <si>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</si>
  <si>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</si>
  <si>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</si>
  <si>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</si>
  <si>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</si>
  <si>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</si>
  <si>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</si>
  <si>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</si>
  <si>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</si>
  <si>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</si>
  <si>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</si>
  <si>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</si>
  <si>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</si>
  <si>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</si>
  <si>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</si>
  <si>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</si>
  <si>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</si>
  <si>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</si>
  <si>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</si>
  <si>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</si>
  <si>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</si>
  <si>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</si>
  <si>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</si>
  <si>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</si>
  <si>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</si>
  <si>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</si>
  <si>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</si>
  <si>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</si>
  <si>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</si>
  <si>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</si>
  <si>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</si>
  <si>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</si>
  <si>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</si>
  <si>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</si>
  <si>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</si>
  <si>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</si>
  <si>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</si>
  <si>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</si>
  <si>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</si>
  <si>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</si>
  <si>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</si>
  <si>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</si>
  <si>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</si>
  <si>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</si>
  <si>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</si>
  <si>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</si>
  <si>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</si>
  <si>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</si>
  <si>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</si>
  <si>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</si>
  <si>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</si>
  <si>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</si>
  <si>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</si>
  <si>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</si>
  <si>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</si>
  <si>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</si>
  <si>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</si>
  <si>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</si>
  <si>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</si>
  <si>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</si>
  <si>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</si>
  <si>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</si>
  <si>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</si>
  <si>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</si>
  <si>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</si>
  <si>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</si>
  <si>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</si>
  <si>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</si>
  <si>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</si>
  <si>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</si>
  <si>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</si>
  <si>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</si>
  <si>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</si>
  <si>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</si>
  <si>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</si>
  <si>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</si>
  <si>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</si>
  <si>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</si>
  <si>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</si>
  <si>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</si>
  <si>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</si>
  <si>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</si>
  <si>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</si>
  <si>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</si>
  <si>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</si>
  <si>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</si>
  <si>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</si>
  <si>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</si>
  <si>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</si>
  <si>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</si>
  <si>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</si>
  <si>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</si>
  <si>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</si>
  <si>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</si>
  <si>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</si>
  <si>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</si>
  <si>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</si>
  <si>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</si>
  <si>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</si>
  <si>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</si>
  <si>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</si>
  <si>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</si>
  <si>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</si>
  <si>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</si>
  <si>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</si>
  <si>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</si>
  <si>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</si>
  <si>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</si>
  <si>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</si>
  <si>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</si>
  <si>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</si>
  <si>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</si>
  <si>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</si>
  <si>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</si>
  <si>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</si>
  <si>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</si>
  <si>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</si>
  <si>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</si>
  <si>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</si>
  <si>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</si>
  <si>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</si>
  <si>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</si>
  <si>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</si>
  <si>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</si>
  <si>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</si>
  <si>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</si>
  <si>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</si>
  <si>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</si>
  <si>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</si>
  <si>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</si>
  <si>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</si>
  <si>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</si>
  <si>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</si>
  <si>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</si>
  <si>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</si>
  <si>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</si>
  <si>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</si>
  <si>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</si>
  <si>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</si>
  <si>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</si>
  <si>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</si>
  <si>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</si>
  <si>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</si>
  <si>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</si>
  <si>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</si>
  <si>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</si>
  <si>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</si>
  <si>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</si>
  <si>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</si>
  <si>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</si>
  <si>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</si>
  <si>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</si>
  <si>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</si>
  <si>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</si>
  <si>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</si>
  <si>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</si>
  <si>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</si>
  <si>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</si>
  <si>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</si>
  <si>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</si>
  <si>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</si>
  <si>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</si>
  <si>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</si>
  <si>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</si>
  <si>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</si>
  <si>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</si>
  <si>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</si>
  <si>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</si>
  <si>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</si>
  <si>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</si>
  <si>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</si>
  <si>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</si>
  <si>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</si>
  <si>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</si>
  <si>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</si>
  <si>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</si>
  <si>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</si>
  <si>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</si>
  <si>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</si>
  <si>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</si>
  <si>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</si>
  <si>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</si>
  <si>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</si>
  <si>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</si>
  <si>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</si>
  <si>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</si>
  <si>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</si>
  <si>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</si>
  <si>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</si>
  <si>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</si>
  <si>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</si>
  <si>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</si>
  <si>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</si>
  <si>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</si>
  <si>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</si>
  <si>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</si>
  <si>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</si>
  <si>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</si>
  <si>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</si>
  <si>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</si>
  <si>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</si>
  <si>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</si>
  <si>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</si>
  <si>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</si>
  <si>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</si>
  <si>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</si>
  <si>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</si>
  <si>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</si>
  <si>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</si>
  <si>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</si>
  <si>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</si>
  <si>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</si>
  <si>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</si>
  <si>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</si>
  <si>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</si>
  <si>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</si>
  <si>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</si>
  <si>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</si>
  <si>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</si>
  <si>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</si>
  <si>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</si>
  <si>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</si>
  <si>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</si>
  <si>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</si>
  <si>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</si>
  <si>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</si>
  <si>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</si>
  <si>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</si>
  <si>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</si>
  <si>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</si>
  <si>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</si>
  <si>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</si>
  <si>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</si>
  <si>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</si>
  <si>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</si>
  <si>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</si>
  <si>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</si>
  <si>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</si>
  <si>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</si>
  <si>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</si>
  <si>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</si>
  <si>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</si>
  <si>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</si>
  <si>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</si>
  <si>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</si>
  <si>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</si>
  <si>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</si>
  <si>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</si>
  <si>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</si>
  <si>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</si>
  <si>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</si>
  <si>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</si>
  <si>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</si>
  <si>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</si>
  <si>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</si>
  <si>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</si>
  <si>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</si>
  <si>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</si>
  <si>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</si>
  <si>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</si>
  <si>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</si>
  <si>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</si>
  <si>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</si>
  <si>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</si>
  <si>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</si>
  <si>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</si>
  <si>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</si>
  <si>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</si>
  <si>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</si>
  <si>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</si>
  <si>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</si>
  <si>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</si>
  <si>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</si>
  <si>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</si>
  <si>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</si>
  <si>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</si>
  <si>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</si>
  <si>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</si>
  <si>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</si>
  <si>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</si>
  <si>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</si>
  <si>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</si>
  <si>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</si>
  <si>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</si>
  <si>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</si>
  <si>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</si>
  <si>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</si>
  <si>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</si>
  <si>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</si>
  <si>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</si>
  <si>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</si>
  <si>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</si>
  <si>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</si>
  <si>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</si>
  <si>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</si>
  <si>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</si>
  <si>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</si>
  <si>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</si>
  <si>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</si>
  <si>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</si>
  <si>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</si>
  <si>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</si>
  <si>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</si>
  <si>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</si>
  <si>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</si>
  <si>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</si>
  <si>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</si>
  <si>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</si>
  <si>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</si>
  <si>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</si>
  <si>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</si>
  <si>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</si>
  <si>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</si>
  <si>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</si>
  <si>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</si>
  <si>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</si>
  <si>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</si>
  <si>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</si>
  <si>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</si>
  <si>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</si>
  <si>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</si>
  <si>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</si>
  <si>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</si>
  <si>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</si>
  <si>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</si>
  <si>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</si>
  <si>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</si>
  <si>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</si>
  <si>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</si>
  <si>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</si>
  <si>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</si>
  <si>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</si>
  <si>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</si>
  <si>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</si>
  <si>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</si>
  <si>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</si>
  <si>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</si>
  <si>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</si>
  <si>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</si>
  <si>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</si>
  <si>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</si>
  <si>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</si>
  <si>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</si>
  <si>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</si>
  <si>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</si>
  <si>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</si>
  <si>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</si>
  <si>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</si>
  <si>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</si>
  <si>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</si>
  <si>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</si>
  <si>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</si>
  <si>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</si>
  <si>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</si>
  <si>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</si>
  <si>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</si>
  <si>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</si>
  <si>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</si>
  <si>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</si>
  <si>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</si>
  <si>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</si>
  <si>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</si>
  <si>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</si>
  <si>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</si>
  <si>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</si>
  <si>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</si>
  <si>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</si>
  <si>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</si>
  <si>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</si>
  <si>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</si>
  <si>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</si>
  <si>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</si>
  <si>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</si>
  <si>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</si>
  <si>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</si>
  <si>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</si>
  <si>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</si>
  <si>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</si>
  <si>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</si>
  <si>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</si>
  <si>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</si>
  <si>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</si>
  <si>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</si>
  <si>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</si>
  <si>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</si>
  <si>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</si>
  <si>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</si>
  <si>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</si>
  <si>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</si>
  <si>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</si>
  <si>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</si>
  <si>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</si>
  <si>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</si>
  <si>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</si>
  <si>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</si>
  <si>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</si>
  <si>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</si>
  <si>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</si>
  <si>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</si>
  <si>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</si>
  <si>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</si>
  <si>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</si>
  <si>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</si>
  <si>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</si>
  <si>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</si>
  <si>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</si>
  <si>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</si>
  <si>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</si>
  <si>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</si>
  <si>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</si>
  <si>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</si>
  <si>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</si>
  <si>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</si>
  <si>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</si>
  <si>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</si>
  <si>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</si>
  <si>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</si>
  <si>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</si>
  <si>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</si>
  <si>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</si>
  <si>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</si>
  <si>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</si>
  <si>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</si>
  <si>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</si>
  <si>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</si>
  <si>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</si>
  <si>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</si>
  <si>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</si>
  <si>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</si>
  <si>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</si>
  <si>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</si>
  <si>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</si>
  <si>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</si>
  <si>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</si>
  <si>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</si>
  <si>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</si>
  <si>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</si>
  <si>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</si>
  <si>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</si>
  <si>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</si>
  <si>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</si>
  <si>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</si>
  <si>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</si>
  <si>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</si>
  <si>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</si>
  <si>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</si>
  <si>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</si>
  <si>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</si>
  <si>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</si>
  <si>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</si>
  <si>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</si>
  <si>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</si>
  <si>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</si>
  <si>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</si>
  <si>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</si>
  <si>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</si>
  <si>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</si>
  <si>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</si>
  <si>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</si>
  <si>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</si>
  <si>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</si>
  <si>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</si>
  <si>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</si>
  <si>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</si>
  <si>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</si>
  <si>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</si>
  <si>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</si>
  <si>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</si>
  <si>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</si>
  <si>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</si>
  <si>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</si>
  <si>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</si>
  <si>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</si>
  <si>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</si>
  <si>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</si>
  <si>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</si>
  <si>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</si>
  <si>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</si>
  <si>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</si>
  <si>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</si>
  <si>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</si>
  <si>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</si>
  <si>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</si>
  <si>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</si>
  <si>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</si>
  <si>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</si>
  <si>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</si>
  <si>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</si>
  <si>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</si>
  <si>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</si>
  <si>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</si>
  <si>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</si>
  <si>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</si>
  <si>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</si>
  <si>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</si>
  <si>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</si>
  <si>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</si>
  <si>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</si>
  <si>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</si>
  <si>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</si>
  <si>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</si>
  <si>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</si>
  <si>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</si>
  <si>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</si>
  <si>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</si>
  <si>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</si>
  <si>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</si>
  <si>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</si>
  <si>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</si>
  <si>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</si>
  <si>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</si>
  <si>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</si>
  <si>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</si>
  <si>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</si>
  <si>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</si>
  <si>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</si>
  <si>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</si>
  <si>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</si>
  <si>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</si>
  <si>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</si>
  <si>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</si>
  <si>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</si>
  <si>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</si>
  <si>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</si>
  <si>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</si>
  <si>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</si>
  <si>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</si>
  <si>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</si>
  <si>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</si>
  <si>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</si>
  <si>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</si>
  <si>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</si>
  <si>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</si>
  <si>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</si>
  <si>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</si>
  <si>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</si>
  <si>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</si>
  <si>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</si>
  <si>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</si>
  <si>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</si>
  <si>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</si>
  <si>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</si>
  <si>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</si>
  <si>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</si>
  <si>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</si>
  <si>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</si>
  <si>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</si>
  <si>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</si>
  <si>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</si>
  <si>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</si>
  <si>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</si>
  <si>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</si>
  <si>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</si>
  <si>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</si>
  <si>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</si>
  <si>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</si>
  <si>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</si>
  <si>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</si>
  <si>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</si>
  <si>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</si>
  <si>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</si>
  <si>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</si>
  <si>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</si>
  <si>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</si>
  <si>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</si>
  <si>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</si>
  <si>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</si>
  <si>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</si>
  <si>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</si>
  <si>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</si>
  <si>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</si>
  <si>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</si>
  <si>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</si>
  <si>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</si>
  <si>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</si>
  <si>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</si>
  <si>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</si>
  <si>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</si>
  <si>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</si>
  <si>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</si>
  <si>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</si>
  <si>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</si>
  <si>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</si>
  <si>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</si>
  <si>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</si>
  <si>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</si>
  <si>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</si>
  <si>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</si>
  <si>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</si>
  <si>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</si>
  <si>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</si>
  <si>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</si>
  <si>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</si>
  <si>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</si>
  <si>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</si>
  <si>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</si>
  <si>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</si>
  <si>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</si>
  <si>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</si>
  <si>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</si>
  <si>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</si>
  <si>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</si>
  <si>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</si>
  <si>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</si>
  <si>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</si>
  <si>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</si>
  <si>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</si>
  <si>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</si>
  <si>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</si>
  <si>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</si>
  <si>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</si>
  <si>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</si>
  <si>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</si>
  <si>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</si>
  <si>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</si>
  <si>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</si>
  <si>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</si>
  <si>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</si>
  <si>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</si>
  <si>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</si>
  <si>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</si>
  <si>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</si>
  <si>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</si>
  <si>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</si>
  <si>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</si>
  <si>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</si>
  <si>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</si>
  <si>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</si>
  <si>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</si>
  <si>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</si>
  <si>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</si>
  <si>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</si>
  <si>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</si>
  <si>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</si>
  <si>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</si>
  <si>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</si>
  <si>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</si>
  <si>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</si>
  <si>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</si>
  <si>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</si>
  <si>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</si>
  <si>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</si>
  <si>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</si>
  <si>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</si>
  <si>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</si>
  <si>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</si>
  <si>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</si>
  <si>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</si>
  <si>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</si>
  <si>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</si>
  <si>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</si>
  <si>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</si>
  <si>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</si>
  <si>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</si>
  <si>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</si>
  <si>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</si>
  <si>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</si>
  <si>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</si>
  <si>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</si>
  <si>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</si>
  <si>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</si>
  <si>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</si>
  <si>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</si>
  <si>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</si>
  <si>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</si>
  <si>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</si>
  <si>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</si>
  <si>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</si>
  <si>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</si>
  <si>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</si>
  <si>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</si>
  <si>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</si>
  <si>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</si>
  <si>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</si>
  <si>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</si>
  <si>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</si>
  <si>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</si>
  <si>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</si>
  <si>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</si>
  <si>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</si>
  <si>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</si>
  <si>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</si>
  <si>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</si>
  <si>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</si>
  <si>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</si>
  <si>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</si>
  <si>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</si>
  <si>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</si>
  <si>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</si>
  <si>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</si>
  <si>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</si>
  <si>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</si>
  <si>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</si>
  <si>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</si>
  <si>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</si>
  <si>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</si>
  <si>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</si>
  <si>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</si>
  <si>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</si>
  <si>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</si>
  <si>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</si>
  <si>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</si>
  <si>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</si>
  <si>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</si>
  <si>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</si>
  <si>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</si>
  <si>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</si>
  <si>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</si>
  <si>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</si>
  <si>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</si>
  <si>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</si>
  <si>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</si>
  <si>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</si>
  <si>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</si>
  <si>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</si>
  <si>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</si>
  <si>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</si>
  <si>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</si>
  <si>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</si>
  <si>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</si>
  <si>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</si>
  <si>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</si>
  <si>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</si>
  <si>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</si>
  <si>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</si>
  <si>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</si>
  <si>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</si>
  <si>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</si>
  <si>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</si>
  <si>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</si>
  <si>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</si>
  <si>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</si>
  <si>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</si>
  <si>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</si>
  <si>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</si>
  <si>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</si>
  <si>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</si>
  <si>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</si>
  <si>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</si>
  <si>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</si>
  <si>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</si>
  <si>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</si>
  <si>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</si>
  <si>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</si>
  <si>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</si>
  <si>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</si>
  <si>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</si>
  <si>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</si>
  <si>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</si>
  <si>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</si>
  <si>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</si>
  <si>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</si>
  <si>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</si>
  <si>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</si>
  <si>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</si>
  <si>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</si>
  <si>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</si>
  <si>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</si>
  <si>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</si>
  <si>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</si>
  <si>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</si>
  <si>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</si>
  <si>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</si>
  <si>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</si>
  <si>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</si>
  <si>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</si>
  <si>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</si>
  <si>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</si>
  <si>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</si>
  <si>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</si>
  <si>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</si>
  <si>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</si>
  <si>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</si>
  <si>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</si>
  <si>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</si>
  <si>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</si>
  <si>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</si>
  <si>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</si>
  <si>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</si>
  <si>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</si>
  <si>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</si>
  <si>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</si>
  <si>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</si>
  <si>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</si>
  <si>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</si>
  <si>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</si>
  <si>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</si>
  <si>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</si>
  <si>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</si>
  <si>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</si>
  <si>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</si>
  <si>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</si>
  <si>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</si>
  <si>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</si>
  <si>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</si>
  <si>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</si>
  <si>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</si>
  <si>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</si>
  <si>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</si>
  <si>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</si>
  <si>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</si>
  <si>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</si>
  <si>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</si>
  <si>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</si>
  <si>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</si>
  <si>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</si>
  <si>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</si>
  <si>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</si>
  <si>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</si>
  <si>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</si>
  <si>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</si>
  <si>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</si>
  <si>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</si>
  <si>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</si>
  <si>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</si>
  <si>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</si>
  <si>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</si>
  <si>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</si>
  <si>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</si>
  <si>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</si>
  <si>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</si>
  <si>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</si>
  <si>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</si>
  <si>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</si>
  <si>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</si>
  <si>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</si>
  <si>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</si>
  <si>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</si>
  <si>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</si>
  <si>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</si>
  <si>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</si>
  <si>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</si>
  <si>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</si>
  <si>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</si>
  <si>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</si>
  <si>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</si>
  <si>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</si>
  <si>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</si>
  <si>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</si>
  <si>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</si>
  <si>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</si>
  <si>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</si>
  <si>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</si>
  <si>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</si>
  <si>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</si>
  <si>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</si>
  <si>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</si>
  <si>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</si>
  <si>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</si>
  <si>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</si>
  <si>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</si>
  <si>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</si>
  <si>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</si>
  <si>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</si>
  <si>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</si>
  <si>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</si>
  <si>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</si>
  <si>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</si>
  <si>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</si>
  <si>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</si>
  <si>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</si>
  <si>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</si>
  <si>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</si>
  <si>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</si>
  <si>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</si>
  <si>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</si>
  <si>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</si>
  <si>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</si>
  <si>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</si>
  <si>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</si>
  <si>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</si>
  <si>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</si>
  <si>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</si>
  <si>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</si>
  <si>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</si>
  <si>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</si>
  <si>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</si>
  <si>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</si>
  <si>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</si>
  <si>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</si>
  <si>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</si>
  <si>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</si>
  <si>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</si>
  <si>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</si>
  <si>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</si>
  <si>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</si>
  <si>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</si>
  <si>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</si>
  <si>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</si>
  <si>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</si>
  <si>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</si>
  <si>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</si>
  <si>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</si>
  <si>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</si>
  <si>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</si>
  <si>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</si>
  <si>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</si>
  <si>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</si>
  <si>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</si>
  <si>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</si>
  <si>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</si>
  <si>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</si>
  <si>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</si>
  <si>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</si>
  <si>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</si>
  <si>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</si>
  <si>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</si>
  <si>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</si>
  <si>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</si>
  <si>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</si>
  <si>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</si>
  <si>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</si>
  <si>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</si>
  <si>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</si>
  <si>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</si>
  <si>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</si>
  <si>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</si>
  <si>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</si>
  <si>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</si>
  <si>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</si>
  <si>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</si>
  <si>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</si>
  <si>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</si>
  <si>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</si>
  <si>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</si>
  <si>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</si>
  <si>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</si>
  <si>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</si>
  <si>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</si>
  <si>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</si>
  <si>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</si>
  <si>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</si>
  <si>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</si>
  <si>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</si>
  <si>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</si>
  <si>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</si>
  <si>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</si>
  <si>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</si>
  <si>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</si>
  <si>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</si>
  <si>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</si>
  <si>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</si>
  <si>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</si>
  <si>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</si>
  <si>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</si>
  <si>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</si>
  <si>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</si>
  <si>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</si>
  <si>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</si>
  <si>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</si>
  <si>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</si>
  <si>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</si>
  <si>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</si>
  <si>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</si>
  <si>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</si>
  <si>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</si>
  <si>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</si>
  <si>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</si>
  <si>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</si>
  <si>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</si>
  <si>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</si>
  <si>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</si>
  <si>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</si>
  <si>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</si>
  <si>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</si>
  <si>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</si>
  <si>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</si>
  <si>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</si>
  <si>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</si>
  <si>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</si>
  <si>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</si>
  <si>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</si>
  <si>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</si>
  <si>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</si>
  <si>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</si>
  <si>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</si>
  <si>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</si>
  <si>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</si>
  <si>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</si>
  <si>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</si>
  <si>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</si>
  <si>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</si>
  <si>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</si>
  <si>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</si>
  <si>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</si>
  <si>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</si>
  <si>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</si>
  <si>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</si>
  <si>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</si>
  <si>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</si>
  <si>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</si>
  <si>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</si>
  <si>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</si>
  <si>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</si>
  <si>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</si>
  <si>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</si>
  <si>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</si>
  <si>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</si>
  <si>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</si>
  <si>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</si>
  <si>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</si>
  <si>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</si>
  <si>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</si>
  <si>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</si>
  <si>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</si>
  <si>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</si>
  <si>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</si>
  <si>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</si>
  <si>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</si>
  <si>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</si>
  <si>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</si>
  <si>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</si>
  <si>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</si>
  <si>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</si>
  <si>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</si>
  <si>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</si>
  <si>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</si>
  <si>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</si>
  <si>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</si>
  <si>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</si>
  <si>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</si>
  <si>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</si>
  <si>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</si>
  <si>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</si>
  <si>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</si>
  <si>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</si>
  <si>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</si>
  <si>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</si>
  <si>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</si>
  <si>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</si>
  <si>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</si>
  <si>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</si>
  <si>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</si>
  <si>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</si>
  <si>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</si>
  <si>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</si>
  <si>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</si>
  <si>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</si>
  <si>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</si>
  <si>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</si>
  <si>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</si>
  <si>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</si>
  <si>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</si>
  <si>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</si>
  <si>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</si>
  <si>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</si>
  <si>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</si>
  <si>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</si>
  <si>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</si>
  <si>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</si>
  <si>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</si>
  <si>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</si>
  <si>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</si>
  <si>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</si>
  <si>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</si>
  <si>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</si>
  <si>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</si>
  <si>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</si>
  <si>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</si>
  <si>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</si>
  <si>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</si>
  <si>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</si>
  <si>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</si>
  <si>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</si>
  <si>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</si>
  <si>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</si>
  <si>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</si>
  <si>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</si>
  <si>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</si>
  <si>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</si>
  <si>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</si>
  <si>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</si>
  <si>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</si>
  <si>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</si>
  <si>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</si>
  <si>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</si>
  <si>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</si>
  <si>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</si>
  <si>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</si>
  <si>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</si>
  <si>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</si>
  <si>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</si>
  <si>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</si>
  <si>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</si>
  <si>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</si>
  <si>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</si>
  <si>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</si>
  <si>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</si>
  <si>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</si>
  <si>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</si>
  <si>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</si>
  <si>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</si>
  <si>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</si>
  <si>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</si>
  <si>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</si>
  <si>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</si>
  <si>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</si>
  <si>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</si>
  <si>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</si>
  <si>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</si>
  <si>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</si>
  <si>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</si>
  <si>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</si>
  <si>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</si>
  <si>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</si>
  <si>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</si>
  <si>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</si>
  <si>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</si>
  <si>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</si>
  <si>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</si>
  <si>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</si>
  <si>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</si>
  <si>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</si>
  <si>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</si>
  <si>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</si>
  <si>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</si>
  <si>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</si>
  <si>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</si>
  <si>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</si>
  <si>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</si>
  <si>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</si>
  <si>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</si>
  <si>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</si>
  <si>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</si>
  <si>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</si>
  <si>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</si>
  <si>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</si>
  <si>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</si>
  <si>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</si>
  <si>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</si>
  <si>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</si>
  <si>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</si>
  <si>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</si>
  <si>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</si>
  <si>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</si>
  <si>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</si>
  <si>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</si>
  <si>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</si>
  <si>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</si>
  <si>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</si>
  <si>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</si>
  <si>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</si>
  <si>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</si>
  <si>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</si>
  <si>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</si>
  <si>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</si>
  <si>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</si>
  <si>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</si>
  <si>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</si>
  <si>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</si>
  <si>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</si>
  <si>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</si>
  <si>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</si>
  <si>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</si>
  <si>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</si>
  <si>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</si>
  <si>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</si>
  <si>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</si>
  <si>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</si>
  <si>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</si>
  <si>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</si>
  <si>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</si>
  <si>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</si>
  <si>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</si>
  <si>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</si>
  <si>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</si>
  <si>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</si>
  <si>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</si>
  <si>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</si>
  <si>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</si>
  <si>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</si>
  <si>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</si>
  <si>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</si>
  <si>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</si>
  <si>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</si>
  <si>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</si>
  <si>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</si>
  <si>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</si>
  <si>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</si>
  <si>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</si>
  <si>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</si>
  <si>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</si>
  <si>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</si>
  <si>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</si>
  <si>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</si>
  <si>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</si>
  <si>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</si>
  <si>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</si>
  <si>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</si>
  <si>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</si>
  <si>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</si>
  <si>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</si>
  <si>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</si>
  <si>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</si>
  <si>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</si>
  <si>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</si>
  <si>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</si>
  <si>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</si>
  <si>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</si>
  <si>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</si>
  <si>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</si>
  <si>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</si>
  <si>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</si>
  <si>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</si>
  <si>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</si>
  <si>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</si>
  <si>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</si>
  <si>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</si>
  <si>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</si>
  <si>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</si>
  <si>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</si>
  <si>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</si>
  <si>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</si>
  <si>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</si>
  <si>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</si>
  <si>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</si>
  <si>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</si>
  <si>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</si>
  <si>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</si>
  <si>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</si>
  <si>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</si>
  <si>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</si>
  <si>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</si>
  <si>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</si>
  <si>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</si>
  <si>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</si>
  <si>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</si>
  <si>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</si>
  <si>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</si>
  <si>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</si>
  <si>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</si>
  <si>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</si>
  <si>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</si>
  <si>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</si>
  <si>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</si>
  <si>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</si>
  <si>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</si>
  <si>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</si>
  <si>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</si>
  <si>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</si>
  <si>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</si>
  <si>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</si>
  <si>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</si>
  <si>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</si>
  <si>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</si>
  <si>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</si>
  <si>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</si>
  <si>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</si>
  <si>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</si>
  <si>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</si>
  <si>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</si>
  <si>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</si>
  <si>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</si>
  <si>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</si>
  <si>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</si>
  <si>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</si>
  <si>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</si>
  <si>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</si>
  <si>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</si>
  <si>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</si>
  <si>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</si>
  <si>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</si>
  <si>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</si>
  <si>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</si>
  <si>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</si>
  <si>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</si>
  <si>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</si>
  <si>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</si>
  <si>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</si>
  <si>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</si>
  <si>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</si>
  <si>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</si>
  <si>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</si>
  <si>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</si>
  <si>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</si>
  <si>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</si>
  <si>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</si>
  <si>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</si>
  <si>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</si>
  <si>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</si>
  <si>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</si>
  <si>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</si>
  <si>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</si>
  <si>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</si>
  <si>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</si>
  <si>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</si>
  <si>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</si>
  <si>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</si>
  <si>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</si>
  <si>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</si>
  <si>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</si>
  <si>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</si>
  <si>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</si>
  <si>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</si>
  <si>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</si>
  <si>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</si>
  <si>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</si>
  <si>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</si>
  <si>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</si>
  <si>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</si>
  <si>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</si>
  <si>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</si>
  <si>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</si>
  <si>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</si>
  <si>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</si>
  <si>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</si>
  <si>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</si>
  <si>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</si>
  <si>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</si>
  <si>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</si>
  <si>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</si>
  <si>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</si>
  <si>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</si>
  <si>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</si>
  <si>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</si>
  <si>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</si>
  <si>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</si>
  <si>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</si>
  <si>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</si>
  <si>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</si>
  <si>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</si>
  <si>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</si>
  <si>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</si>
  <si>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</si>
  <si>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</si>
  <si>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</si>
  <si>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</si>
  <si>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</si>
  <si>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</si>
  <si>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</si>
  <si>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</si>
  <si>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</si>
  <si>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</si>
  <si>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</si>
  <si>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</si>
  <si>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</si>
  <si>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</si>
  <si>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</si>
  <si>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</si>
  <si>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</si>
  <si>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</si>
  <si>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</si>
  <si>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</si>
  <si>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</si>
  <si>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</si>
  <si>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</si>
  <si>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</si>
  <si>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</si>
  <si>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</si>
  <si>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</si>
  <si>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</si>
  <si>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</si>
  <si>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</si>
  <si>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</si>
  <si>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</si>
  <si>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</si>
  <si>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</si>
  <si>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</si>
  <si>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</si>
  <si>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</si>
  <si>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</si>
  <si>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</si>
  <si>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</si>
  <si>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</si>
  <si>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</si>
  <si>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</si>
  <si>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</si>
  <si>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</si>
  <si>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</si>
  <si>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</si>
  <si>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</si>
  <si>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</si>
  <si>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</si>
  <si>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</si>
  <si>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</si>
  <si>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</si>
  <si>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</si>
  <si>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</si>
  <si>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</si>
  <si>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</si>
  <si>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</si>
  <si>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</si>
  <si>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</si>
  <si>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</si>
  <si>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</si>
  <si>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</si>
  <si>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</si>
  <si>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</si>
  <si>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</si>
  <si>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</si>
  <si>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</si>
  <si>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</si>
  <si>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</si>
  <si>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</si>
  <si>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</si>
  <si>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</si>
  <si>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</si>
  <si>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</si>
  <si>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</si>
  <si>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</si>
  <si>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</si>
  <si>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</si>
  <si>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</si>
  <si>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</si>
  <si>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</si>
  <si>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</si>
  <si>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</si>
  <si>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</si>
  <si>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</si>
  <si>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</si>
  <si>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</si>
  <si>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</si>
  <si>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</si>
  <si>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</si>
  <si>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</si>
  <si>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</si>
  <si>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</si>
  <si>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</si>
  <si>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</si>
  <si>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</si>
  <si>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</si>
  <si>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</si>
  <si>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</si>
  <si>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</si>
  <si>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</si>
  <si>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</si>
  <si>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</si>
  <si>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</si>
  <si>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</si>
  <si>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</si>
  <si>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</si>
  <si>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</si>
  <si>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</si>
  <si>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</si>
  <si>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</si>
  <si>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</si>
  <si>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</si>
  <si>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</si>
  <si>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</si>
  <si>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</si>
  <si>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</si>
  <si>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</si>
  <si>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</si>
  <si>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</si>
  <si>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</si>
  <si>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</si>
  <si>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</si>
  <si>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</si>
  <si>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</si>
  <si>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</si>
  <si>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</si>
  <si>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</si>
  <si>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</si>
  <si>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</si>
  <si>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</si>
  <si>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</si>
  <si>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</si>
  <si>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</si>
  <si>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</si>
  <si>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</si>
  <si>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</si>
  <si>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</si>
  <si>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</si>
  <si>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</si>
  <si>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</si>
  <si>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</si>
  <si>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</si>
  <si>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</si>
  <si>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</si>
  <si>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</si>
  <si>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</si>
  <si>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</si>
  <si>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</si>
  <si>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</si>
  <si>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</si>
  <si>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</si>
  <si>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</si>
  <si>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</si>
  <si>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</si>
  <si>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</si>
  <si>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</si>
  <si>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</si>
  <si>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</si>
  <si>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</si>
  <si>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</si>
  <si>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</si>
  <si>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</si>
  <si>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</si>
  <si>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</si>
  <si>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</si>
  <si>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</si>
  <si>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</si>
  <si>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</si>
  <si>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</si>
  <si>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</si>
  <si>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</si>
  <si>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</si>
  <si>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</si>
  <si>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</si>
  <si>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</si>
  <si>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</si>
  <si>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</si>
  <si>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</si>
  <si>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</si>
  <si>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</si>
  <si>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</si>
  <si>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</si>
  <si>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</si>
  <si>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</si>
  <si>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</si>
  <si>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</si>
  <si>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</si>
  <si>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</si>
  <si>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</si>
  <si>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</si>
  <si>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</si>
  <si>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</si>
  <si>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</si>
  <si>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</si>
  <si>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</si>
  <si>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</si>
  <si>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</si>
  <si>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</si>
  <si>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</si>
  <si>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</si>
  <si>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</si>
  <si>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</si>
  <si>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</si>
  <si>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</si>
  <si>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</si>
  <si>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</si>
  <si>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</si>
  <si>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</si>
  <si>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</si>
  <si>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</si>
  <si>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</si>
  <si>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</si>
  <si>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</si>
  <si>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</si>
  <si>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</si>
  <si>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</si>
  <si>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</si>
  <si>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</si>
  <si>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</si>
  <si>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</si>
  <si>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</si>
  <si>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</si>
  <si>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</si>
  <si>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</si>
  <si>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</si>
  <si>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</si>
  <si>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</si>
  <si>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</si>
  <si>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</si>
  <si>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</si>
  <si>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</si>
  <si>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</si>
  <si>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</si>
  <si>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</si>
  <si>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</si>
  <si>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</si>
  <si>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</si>
  <si>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</si>
  <si>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</si>
  <si>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</si>
  <si>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</si>
  <si>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</si>
  <si>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</si>
  <si>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</si>
  <si>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</si>
  <si>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</si>
  <si>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</si>
  <si>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</si>
  <si>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</si>
  <si>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</si>
  <si>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</si>
  <si>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</si>
  <si>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</si>
  <si>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</si>
  <si>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</si>
  <si>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</si>
  <si>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</si>
  <si>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</si>
  <si>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</si>
  <si>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</si>
  <si>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</si>
  <si>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</si>
  <si>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</si>
  <si>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</si>
  <si>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</si>
  <si>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</si>
  <si>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</si>
  <si>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</si>
  <si>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</si>
  <si>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</si>
  <si>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</si>
  <si>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</si>
  <si>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</si>
  <si>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</si>
  <si>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</si>
  <si>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</si>
  <si>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</si>
  <si>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</si>
  <si>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</si>
  <si>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</si>
  <si>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</si>
  <si>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</si>
  <si>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</si>
  <si>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</si>
  <si>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</si>
  <si>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</si>
  <si>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</si>
  <si>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</si>
  <si>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</si>
  <si>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</si>
  <si>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</si>
  <si>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</si>
  <si>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</si>
  <si>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</si>
  <si>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</si>
  <si>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</si>
  <si>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</si>
  <si>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</si>
  <si>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</si>
  <si>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</si>
  <si>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</si>
  <si>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</si>
  <si>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</si>
  <si>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</si>
  <si>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</si>
  <si>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</si>
  <si>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</si>
  <si>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</si>
  <si>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</si>
  <si>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</si>
  <si>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</si>
  <si>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</si>
  <si>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</si>
  <si>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</si>
  <si>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</si>
  <si>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</si>
  <si>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</si>
  <si>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</si>
  <si>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</si>
  <si>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</si>
  <si>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</si>
  <si>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</si>
  <si>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</si>
  <si>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</si>
  <si>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</si>
  <si>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</si>
  <si>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</si>
  <si>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</si>
  <si>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</si>
  <si>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</si>
  <si>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</si>
  <si>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</si>
  <si>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</si>
  <si>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</si>
  <si>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</si>
  <si>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</si>
  <si>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</si>
  <si>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</si>
  <si>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</si>
  <si>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</si>
  <si>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</si>
  <si>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</si>
  <si>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</si>
  <si>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</si>
  <si>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</si>
  <si>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</si>
  <si>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</si>
  <si>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</si>
  <si>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</si>
  <si>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</si>
  <si>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</si>
  <si>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</si>
  <si>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</si>
  <si>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</si>
  <si>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</si>
  <si>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</si>
  <si>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</si>
  <si>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</si>
  <si>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</si>
  <si>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</si>
  <si>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</si>
  <si>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</si>
  <si>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</si>
  <si>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</si>
  <si>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</si>
  <si>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</si>
  <si>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</si>
  <si>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</si>
  <si>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</si>
  <si>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</si>
  <si>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</si>
  <si>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</si>
  <si>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</si>
  <si>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</si>
  <si>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</si>
  <si>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</si>
  <si>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</si>
  <si>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</si>
  <si>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</si>
  <si>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</si>
  <si>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</si>
  <si>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</si>
  <si>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</si>
  <si>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</si>
  <si>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</si>
  <si>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</si>
  <si>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</si>
  <si>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</si>
  <si>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</si>
  <si>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</si>
  <si>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</si>
  <si>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</si>
  <si>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</si>
  <si>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</si>
  <si>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</si>
  <si>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</si>
  <si>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</si>
  <si>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</si>
  <si>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</si>
  <si>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</si>
  <si>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</si>
  <si>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</si>
  <si>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</si>
  <si>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</si>
  <si>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</si>
  <si>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</si>
  <si>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</si>
  <si>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</si>
  <si>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</si>
  <si>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</si>
  <si>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</si>
  <si>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</si>
  <si>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</si>
  <si>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</si>
  <si>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</si>
  <si>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</si>
  <si>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</si>
  <si>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</si>
  <si>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</si>
  <si>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</si>
  <si>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</si>
  <si>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</si>
  <si>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</si>
  <si>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</si>
  <si>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</si>
  <si>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</si>
  <si>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</si>
  <si>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</si>
  <si>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</si>
  <si>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</si>
  <si>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</si>
  <si>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</si>
  <si>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</si>
  <si>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</si>
  <si>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</si>
  <si>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</si>
  <si>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</si>
  <si>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</si>
  <si>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</si>
  <si>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</si>
  <si>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</si>
  <si>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</si>
  <si>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</si>
  <si>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</si>
  <si>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</si>
  <si>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</si>
  <si>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</si>
  <si>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</si>
  <si>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</si>
  <si>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</si>
  <si>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</si>
  <si>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</si>
  <si>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</si>
  <si>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</si>
  <si>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</si>
  <si>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</si>
  <si>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</si>
  <si>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</si>
  <si>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</si>
  <si>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</si>
  <si>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</si>
  <si>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</si>
  <si>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</si>
  <si>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</si>
  <si>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</si>
  <si>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</si>
  <si>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</si>
  <si>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</si>
  <si>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</si>
  <si>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</si>
  <si>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</si>
  <si>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</si>
  <si>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</si>
  <si>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</si>
  <si>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</si>
  <si>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</si>
  <si>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</si>
  <si>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</si>
  <si>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</si>
  <si>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</si>
  <si>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</si>
  <si>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</si>
  <si>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</si>
  <si>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</si>
  <si>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</si>
  <si>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</si>
  <si>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</si>
  <si>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</si>
  <si>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</si>
  <si>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</si>
  <si>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</si>
  <si>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</si>
  <si>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</si>
  <si>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</si>
  <si>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</si>
  <si>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</si>
  <si>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</si>
  <si>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</si>
  <si>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</si>
  <si>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</si>
  <si>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</si>
  <si>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</si>
  <si>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</si>
  <si>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</si>
  <si>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</si>
  <si>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</si>
  <si>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</si>
  <si>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</si>
  <si>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</si>
  <si>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</si>
  <si>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</si>
  <si>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</si>
  <si>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</si>
  <si>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</si>
  <si>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</si>
  <si>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</si>
  <si>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</si>
  <si>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</si>
  <si>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</si>
  <si>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</si>
  <si>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</si>
  <si>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</si>
  <si>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</si>
  <si>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</si>
  <si>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</si>
  <si>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</si>
  <si>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</si>
  <si>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</si>
  <si>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</si>
  <si>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</si>
  <si>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</si>
  <si>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</si>
  <si>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</si>
  <si>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</si>
  <si>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</si>
  <si>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</si>
  <si>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</si>
  <si>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</si>
  <si>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</si>
  <si>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</si>
  <si>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</si>
  <si>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</si>
  <si>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</si>
  <si>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</si>
  <si>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</si>
  <si>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</si>
  <si>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</si>
  <si>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</si>
  <si>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</si>
  <si>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</si>
  <si>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</si>
  <si>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</si>
  <si>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</si>
  <si>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</si>
  <si>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</si>
  <si>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</si>
  <si>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</si>
  <si>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</si>
  <si>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</si>
  <si>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</si>
  <si>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</si>
  <si>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</si>
  <si>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</si>
  <si>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</si>
  <si>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</si>
  <si>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</si>
  <si>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</si>
  <si>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</si>
  <si>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</si>
  <si>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</si>
  <si>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</si>
  <si>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</si>
  <si>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</si>
  <si>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</si>
  <si>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</si>
  <si>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</si>
  <si>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</si>
  <si>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</si>
  <si>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</si>
  <si>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</si>
  <si>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</si>
  <si>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</si>
  <si>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</si>
  <si>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</si>
  <si>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</si>
  <si>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</si>
  <si>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</si>
  <si>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</si>
  <si>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</si>
  <si>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</si>
  <si>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</si>
  <si>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</si>
  <si>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</si>
  <si>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</si>
  <si>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</si>
  <si>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</si>
  <si>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</si>
  <si>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</si>
  <si>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</si>
  <si>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</si>
  <si>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</si>
  <si>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</si>
  <si>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</si>
  <si>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</si>
  <si>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</si>
  <si>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</si>
  <si>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</si>
  <si>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</si>
  <si>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</si>
  <si>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</si>
  <si>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</si>
  <si>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</si>
  <si>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</si>
  <si>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</si>
  <si>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</si>
  <si>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</si>
  <si>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</si>
  <si>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</si>
  <si>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</si>
  <si>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</si>
  <si>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</si>
  <si>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</si>
  <si>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</si>
  <si>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</si>
  <si>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</si>
  <si>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</si>
  <si>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</si>
  <si>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</si>
  <si>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</si>
  <si>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</si>
  <si>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</si>
  <si>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</si>
  <si>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</si>
  <si>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</si>
  <si>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</si>
  <si>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</si>
  <si>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</si>
  <si>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</si>
  <si>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</si>
  <si>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</si>
  <si>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</si>
  <si>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</si>
  <si>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</si>
  <si>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</si>
  <si>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</si>
  <si>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</si>
  <si>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</si>
  <si>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</si>
  <si>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</si>
  <si>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</si>
  <si>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</si>
  <si>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</si>
  <si>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</si>
  <si>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</si>
  <si>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</si>
  <si>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</si>
  <si>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</si>
  <si>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</si>
  <si>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</si>
  <si>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</si>
  <si>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</si>
  <si>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</si>
  <si>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</si>
  <si>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</si>
  <si>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</si>
  <si>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</si>
  <si>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</si>
  <si>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</si>
  <si>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</si>
  <si>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</si>
  <si>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</si>
  <si>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</si>
  <si>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SiTIme Corporation</t>
  </si>
  <si>
    <t>All SiTime products</t>
  </si>
  <si>
    <t>DUNS#: 175630941</t>
  </si>
  <si>
    <t>5451 Patrick Henry Drive, Santa Clara, CA 95054 USA5451 Patrick Henry Drive, Santa Clara, CA 95054 USA</t>
  </si>
  <si>
    <t>Jase Mah</t>
  </si>
  <si>
    <t>jmah@sitime.com</t>
  </si>
  <si>
    <t>+60124391813</t>
  </si>
  <si>
    <t>Engineer</t>
  </si>
  <si>
    <t>100%</t>
  </si>
  <si>
    <t xml:space="preserve">https://www.sitime.com/support/resource-library/sitime-conflict-minerals-policy </t>
  </si>
  <si>
    <t>Some sources are from covered countries, all via RMI certified smelters.</t>
    <phoneticPr fontId="97" type="noConversion"/>
  </si>
  <si>
    <t>Our CAHRA's are from covered countries.</t>
    <phoneticPr fontId="97" type="noConversion"/>
  </si>
  <si>
    <t>Some sources are from covered countries, all via RMI certified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</si>
</sst>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mah@sitim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time.com/support/resource-library/sitime-conflict-minerals-policy" TargetMode="External"/><Relationship Id="rId4" Type="http://schemas.openxmlformats.org/officeDocument/2006/relationships/hyperlink" Target="mailto:jmah@sitim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2"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ht="13.2">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399999999999999">
      <c r="A13" s="299"/>
      <c r="B13" s="2">
        <v>1</v>
      </c>
      <c r="C13" s="27" t="s">
        <v>1078</v>
      </c>
      <c r="D13" s="28" t="s">
        <v>866</v>
      </c>
      <c r="E13" s="163" t="s">
        <v>843</v>
      </c>
      <c r="F13" s="163"/>
      <c r="G13" s="25"/>
    </row>
    <row r="14" spans="1:7" ht="30.6">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55" customHeight="1">
      <c r="A29" s="299"/>
      <c r="B29" s="312"/>
      <c r="C29" s="306"/>
      <c r="D29" s="309"/>
      <c r="E29" s="297"/>
      <c r="F29" s="165" t="s">
        <v>58</v>
      </c>
      <c r="G29" s="25"/>
    </row>
    <row r="30" spans="1:7" ht="62.5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12.2">
      <c r="A36" s="299"/>
      <c r="B36" s="313"/>
      <c r="C36" s="307"/>
      <c r="D36" s="310"/>
      <c r="E36" s="298"/>
      <c r="F36" s="166" t="s">
        <v>66</v>
      </c>
      <c r="G36" s="25"/>
    </row>
    <row r="37" spans="1:7" ht="102">
      <c r="A37" s="299"/>
      <c r="B37" s="141">
        <v>3.01</v>
      </c>
      <c r="C37" s="142" t="s">
        <v>67</v>
      </c>
      <c r="D37" s="28" t="s">
        <v>2234</v>
      </c>
      <c r="E37" s="167" t="s">
        <v>1316</v>
      </c>
      <c r="F37" s="168" t="s">
        <v>1420</v>
      </c>
      <c r="G37" s="25"/>
    </row>
    <row r="38" spans="1:7" ht="81.599999999999994">
      <c r="A38" s="299"/>
      <c r="B38" s="141">
        <v>3.02</v>
      </c>
      <c r="C38" s="142" t="s">
        <v>1349</v>
      </c>
      <c r="D38" s="28" t="s">
        <v>2235</v>
      </c>
      <c r="E38" s="167" t="s">
        <v>1364</v>
      </c>
      <c r="F38" s="168" t="s">
        <v>1421</v>
      </c>
      <c r="G38" s="25"/>
    </row>
    <row r="39" spans="1:7" ht="81.599999999999994">
      <c r="A39" s="299"/>
      <c r="B39" s="150">
        <v>4</v>
      </c>
      <c r="C39" s="149" t="s">
        <v>1517</v>
      </c>
      <c r="D39" s="28" t="s">
        <v>2236</v>
      </c>
      <c r="E39" s="27" t="s">
        <v>2182</v>
      </c>
      <c r="F39" s="27" t="s">
        <v>1518</v>
      </c>
      <c r="G39" s="25"/>
    </row>
    <row r="40" spans="1:7" ht="40.799999999999997">
      <c r="A40" s="299"/>
      <c r="B40" s="141">
        <v>4.01</v>
      </c>
      <c r="C40" s="149" t="s">
        <v>1517</v>
      </c>
      <c r="D40" s="28" t="s">
        <v>2238</v>
      </c>
      <c r="E40" s="27" t="s">
        <v>2194</v>
      </c>
      <c r="F40" s="27" t="s">
        <v>2198</v>
      </c>
      <c r="G40" s="25"/>
    </row>
    <row r="41" spans="1:7" ht="40.799999999999997">
      <c r="A41" s="299"/>
      <c r="B41" s="141" t="s">
        <v>2225</v>
      </c>
      <c r="C41" s="149" t="s">
        <v>1517</v>
      </c>
      <c r="D41" s="28" t="s">
        <v>2237</v>
      </c>
      <c r="E41" s="27" t="s">
        <v>2228</v>
      </c>
      <c r="F41" s="27" t="s">
        <v>2226</v>
      </c>
      <c r="G41" s="25"/>
    </row>
    <row r="42" spans="1:7" ht="40.799999999999997">
      <c r="A42" s="299"/>
      <c r="B42" s="141" t="s">
        <v>2259</v>
      </c>
      <c r="C42" s="149" t="s">
        <v>1517</v>
      </c>
      <c r="D42" s="28" t="s">
        <v>2264</v>
      </c>
      <c r="E42" s="27" t="s">
        <v>2227</v>
      </c>
      <c r="F42" s="27" t="s">
        <v>2260</v>
      </c>
      <c r="G42" s="25"/>
    </row>
    <row r="43" spans="1:7" ht="112.2">
      <c r="A43" s="299"/>
      <c r="B43" s="160">
        <v>4.0999999999999996</v>
      </c>
      <c r="C43" s="149" t="s">
        <v>2263</v>
      </c>
      <c r="D43" s="161">
        <v>42867</v>
      </c>
      <c r="E43" s="169" t="s">
        <v>2266</v>
      </c>
      <c r="F43" s="27" t="s">
        <v>2265</v>
      </c>
      <c r="G43" s="25"/>
    </row>
    <row r="44" spans="1:7" ht="71.400000000000006">
      <c r="A44" s="299"/>
      <c r="B44" s="160">
        <v>4.2</v>
      </c>
      <c r="C44" s="149" t="s">
        <v>2263</v>
      </c>
      <c r="D44" s="161">
        <v>42704</v>
      </c>
      <c r="E44" s="169" t="s">
        <v>2462</v>
      </c>
      <c r="F44" s="27" t="s">
        <v>2437</v>
      </c>
      <c r="G44" s="25"/>
    </row>
    <row r="45" spans="1:7" ht="132.6">
      <c r="A45" s="299"/>
      <c r="B45" s="202">
        <v>5</v>
      </c>
      <c r="C45" s="149" t="s">
        <v>2263</v>
      </c>
      <c r="D45" s="161">
        <v>42867</v>
      </c>
      <c r="E45" s="169" t="s">
        <v>12683</v>
      </c>
      <c r="F45" s="27" t="s">
        <v>12405</v>
      </c>
      <c r="G45" s="25"/>
    </row>
    <row r="46" spans="1:7" ht="30.6">
      <c r="A46" s="299"/>
      <c r="B46" s="160">
        <v>5.01</v>
      </c>
      <c r="C46" s="149" t="s">
        <v>2263</v>
      </c>
      <c r="D46" s="161">
        <v>42907</v>
      </c>
      <c r="E46" s="169" t="s">
        <v>15484</v>
      </c>
      <c r="F46" s="27" t="s">
        <v>12405</v>
      </c>
      <c r="G46" s="25"/>
    </row>
    <row r="47" spans="1:7" ht="61.2">
      <c r="A47" s="299"/>
      <c r="B47" s="160">
        <v>5.0999999999999996</v>
      </c>
      <c r="C47" s="149" t="s">
        <v>2263</v>
      </c>
      <c r="D47" s="161">
        <v>43070</v>
      </c>
      <c r="E47" s="169" t="s">
        <v>12893</v>
      </c>
      <c r="F47" s="27" t="s">
        <v>12894</v>
      </c>
      <c r="G47" s="25"/>
    </row>
    <row r="48" spans="1:7" ht="51">
      <c r="A48" s="299"/>
      <c r="B48" s="160">
        <v>5.1100000000000003</v>
      </c>
      <c r="C48" s="149" t="s">
        <v>13129</v>
      </c>
      <c r="D48" s="161">
        <v>43217</v>
      </c>
      <c r="E48" s="169" t="s">
        <v>13255</v>
      </c>
      <c r="F48" s="27" t="s">
        <v>13163</v>
      </c>
      <c r="G48" s="25"/>
    </row>
    <row r="49" spans="1:7" ht="51">
      <c r="A49" s="299"/>
      <c r="B49" s="160">
        <v>5.12</v>
      </c>
      <c r="C49" s="149" t="s">
        <v>13129</v>
      </c>
      <c r="D49" s="161">
        <v>43581</v>
      </c>
      <c r="E49" s="169" t="s">
        <v>13255</v>
      </c>
      <c r="F49" s="27" t="s">
        <v>13807</v>
      </c>
      <c r="G49" s="25"/>
    </row>
    <row r="50" spans="1:7" ht="71.400000000000006">
      <c r="A50" s="299"/>
      <c r="B50" s="202">
        <v>6</v>
      </c>
      <c r="C50" s="149" t="s">
        <v>13129</v>
      </c>
      <c r="D50" s="161">
        <v>43964</v>
      </c>
      <c r="E50" s="169" t="s">
        <v>14020</v>
      </c>
      <c r="F50" s="27" t="s">
        <v>13810</v>
      </c>
      <c r="G50" s="25"/>
    </row>
    <row r="51" spans="1:7" ht="40.799999999999997">
      <c r="A51" s="299"/>
      <c r="B51" s="160">
        <v>6.01</v>
      </c>
      <c r="C51" s="149" t="s">
        <v>13129</v>
      </c>
      <c r="D51" s="161">
        <v>43970</v>
      </c>
      <c r="E51" s="169" t="s">
        <v>15485</v>
      </c>
      <c r="F51" s="169" t="s">
        <v>13810</v>
      </c>
      <c r="G51" s="25"/>
    </row>
    <row r="52" spans="1:7" ht="40.799999999999997">
      <c r="A52" s="299"/>
      <c r="B52" s="160">
        <v>6.1</v>
      </c>
      <c r="C52" s="149" t="s">
        <v>13129</v>
      </c>
      <c r="D52" s="161">
        <v>44314</v>
      </c>
      <c r="E52" s="169" t="s">
        <v>15477</v>
      </c>
      <c r="F52" s="169" t="s">
        <v>15015</v>
      </c>
      <c r="G52" s="25"/>
    </row>
    <row r="53" spans="1:7" ht="40.799999999999997">
      <c r="A53" s="299"/>
      <c r="B53" s="160">
        <v>6.2</v>
      </c>
      <c r="C53" s="149" t="s">
        <v>13129</v>
      </c>
      <c r="D53" s="161">
        <v>44678</v>
      </c>
      <c r="E53" s="169" t="s">
        <v>15477</v>
      </c>
      <c r="F53" s="169" t="s">
        <v>15476</v>
      </c>
      <c r="G53" s="25"/>
    </row>
    <row r="54" spans="1:7" ht="40.799999999999997">
      <c r="A54" s="299"/>
      <c r="B54" s="160">
        <v>6.21</v>
      </c>
      <c r="C54" s="149" t="s">
        <v>13129</v>
      </c>
      <c r="D54" s="161">
        <v>44687</v>
      </c>
      <c r="E54" s="169" t="s">
        <v>15486</v>
      </c>
      <c r="F54" s="169" t="s">
        <v>15476</v>
      </c>
      <c r="G54" s="25"/>
    </row>
    <row r="55" spans="1:7" ht="40.799999999999997">
      <c r="A55" s="299"/>
      <c r="B55" s="160">
        <v>6.22</v>
      </c>
      <c r="C55" s="149" t="s">
        <v>13129</v>
      </c>
      <c r="D55" s="275">
        <v>44692</v>
      </c>
      <c r="E55" s="169" t="s">
        <v>15485</v>
      </c>
      <c r="F55" s="169" t="s">
        <v>15476</v>
      </c>
      <c r="G55" s="25"/>
    </row>
    <row r="56" spans="1:7" ht="51">
      <c r="A56" s="299"/>
      <c r="B56" s="202">
        <v>6.3</v>
      </c>
      <c r="C56" s="149" t="s">
        <v>13129</v>
      </c>
      <c r="D56" s="275">
        <v>45051</v>
      </c>
      <c r="E56" s="169" t="s">
        <v>15753</v>
      </c>
      <c r="F56" s="169" t="s">
        <v>15534</v>
      </c>
      <c r="G56" s="25"/>
    </row>
    <row r="57" spans="1:7" ht="40.799999999999997">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3.2" thickBot="1">
      <c r="A59" s="300"/>
      <c r="B59" s="301" t="str">
        <f ca="1">OFFSET(L!$C$1,MATCH("General"&amp;"Cpy",L!$A:$A,0)-1,SL,,)</f>
        <v>© 2024 Responsible Minerals Initiative. All rights reserved.</v>
      </c>
      <c r="C59" s="301"/>
      <c r="D59" s="301"/>
      <c r="E59" s="301"/>
      <c r="F59" s="301"/>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310E4A1-89CF-4531-B034-CCC45EBB901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830755D-3767-4EA8-9C5A-579DEB1FE1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 zoomScale="70" zoomScaleNormal="70" zoomScalePageLayoutView="60" workbookViewId="0">
      <selection activeCell="A9" sqref="A9"/>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2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60" zoomScaleNormal="60" zoomScalePageLayoutView="70" workbookViewId="0">
      <selection activeCell="I43" sqref="I4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34" t="s">
        <v>15867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t="s">
        <v>15865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34" t="s">
        <v>15865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CAB418F-E005-4602-B1B1-3D86C8808B84}"/>
    <hyperlink ref="D20" r:id="rId4" xr:uid="{5E1700B2-66FA-42EE-BCB3-A0EBA37123FA}"/>
    <hyperlink ref="G77" r:id="rId5" xr:uid="{DB831E9E-C174-4735-A2EF-563CE5807EB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5"/>
  <sheetViews>
    <sheetView showGridLines="0" showZeros="0" topLeftCell="A4" zoomScale="80" zoomScaleNormal="80" zoomScalePageLayoutView="55" workbookViewId="0">
      <selection activeCell="A126" sqref="A126:XFD12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7.399999999999999" hidden="1"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17.399999999999999" hidden="1"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17.399999999999999" hidden="1" customHeight="1">
      <c r="A7" s="262" t="s">
        <v>650</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17.399999999999999" hidden="1" customHeight="1">
      <c r="A8" s="262" t="s">
        <v>651</v>
      </c>
      <c r="B8" s="182" t="str">
        <f ca="1">IF(LEN(A8)=0,"",INDEX('Smelter Look-up'!$A:$A,MATCH($A8,'Smelter Look-up'!$E:$E,0)))</f>
        <v>Gold</v>
      </c>
      <c r="C8" s="186" t="str">
        <f ca="1">IF(LEN(A8)=0,"",INDEX('Smelter Look-up'!$C:$C,MATCH($A8,'Smelter Look-up'!$E:$E,0)))</f>
        <v>Asahi Pretec Corp.</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Kobe</v>
      </c>
      <c r="J8" s="184" t="str">
        <f ca="1">IF(ISERROR($V8),"",OFFSET('Smelter Look-up'!$I$4,$V8-4,0))</f>
        <v>Hyogo</v>
      </c>
      <c r="K8" s="224"/>
      <c r="L8" s="224"/>
      <c r="M8" s="224"/>
      <c r="N8" s="224"/>
      <c r="O8" s="224"/>
      <c r="P8" s="185"/>
      <c r="Q8" s="225"/>
      <c r="R8" s="182" t="str">
        <f ca="1">IF(ISERROR($V8),"",OFFSET('Smelter Look-up'!$C$4,$V8-4,0)&amp;"")</f>
        <v>Asahi Pretec Corp.</v>
      </c>
      <c r="S8" s="181" t="str">
        <f t="shared" ca="1" si="2"/>
        <v>JP</v>
      </c>
      <c r="T8" s="181" t="str">
        <f ca="1">IF(B8="","",IF(ISERROR(MATCH($J8,SorP!$B$1:$B$6226,0)),"",INDIRECT("'SorP'!$A$"&amp;MATCH($S8&amp;$J8,SorP!C:C,0))))</f>
        <v>JP-28</v>
      </c>
      <c r="U8" s="201"/>
      <c r="V8" s="226">
        <f ca="1">IF(C8="",NA(),IF(OR(C8="Smelter not listed",C8="Smelter not yet identified"),MATCH($B8&amp;$D8,'Smelter Look-up'!$J:$J,0),MATCH($B8&amp;$C8,'Smelter Look-up'!$J:$J,0)))</f>
        <v>29</v>
      </c>
      <c r="X8" s="227">
        <f t="shared" ca="1" si="3"/>
        <v>0</v>
      </c>
      <c r="AB8" s="228" t="str">
        <f t="shared" ca="1" si="4"/>
        <v>GoldAsahi Pretec Corp.</v>
      </c>
    </row>
    <row r="9" spans="1:34" s="227" customFormat="1" ht="17.399999999999999" hidden="1" customHeight="1">
      <c r="A9" s="262" t="s">
        <v>652</v>
      </c>
      <c r="B9" s="182" t="str">
        <f ca="1">IF(LEN(A9)=0,"",INDEX('Smelter Look-up'!$A:$A,MATCH($A9,'Smelter Look-up'!$E:$E,0)))</f>
        <v>Gold</v>
      </c>
      <c r="C9" s="186" t="str">
        <f ca="1">IF(LEN(A9)=0,"",INDEX('Smelter Look-up'!$C:$C,MATCH($A9,'Smelter Look-up'!$E:$E,0)))</f>
        <v>Asaka Riken Co., Ltd.</v>
      </c>
      <c r="D9" s="230"/>
      <c r="E9" s="182" t="str">
        <f ca="1">IF(ISERROR($V9),"",OFFSET('Smelter Look-up'!$D$4,$V9-4,0)&amp;"")</f>
        <v>JAPAN</v>
      </c>
      <c r="F9" s="182" t="str">
        <f ca="1">IF(ISERROR($V9),"",OFFSET('Smelter Look-up'!$E$4,$V9-4,0))</f>
        <v>CID000090</v>
      </c>
      <c r="G9" s="182" t="str">
        <f ca="1">IF(C9=$X$4,IF(ISERROR($V9),"Enter smelter details","RMI"),IF(ISERROR($V9),"",OFFSET('Smelter Look-up'!$F$4,$V9-4,0)))</f>
        <v>RMI</v>
      </c>
      <c r="H9" s="183">
        <f ca="1">IF(ISERROR($V9),"",OFFSET('Smelter Look-up'!$G$4,$V9-4,0))</f>
        <v>0</v>
      </c>
      <c r="I9" s="184" t="str">
        <f ca="1">IF(ISERROR($V9),"",OFFSET('Smelter Look-up'!$H$4,$V9-4,0))</f>
        <v>Tamura</v>
      </c>
      <c r="J9" s="184" t="str">
        <f ca="1">IF(ISERROR($V9),"",OFFSET('Smelter Look-up'!$I$4,$V9-4,0))</f>
        <v>Fukushima</v>
      </c>
      <c r="K9" s="224"/>
      <c r="L9" s="224"/>
      <c r="M9" s="224"/>
      <c r="N9" s="224"/>
      <c r="O9" s="224"/>
      <c r="P9" s="185"/>
      <c r="Q9" s="225"/>
      <c r="R9" s="182" t="str">
        <f ca="1">IF(ISERROR($V9),"",OFFSET('Smelter Look-up'!$C$4,$V9-4,0)&amp;"")</f>
        <v>Asaka Riken Co., Ltd.</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32</v>
      </c>
      <c r="X9" s="227">
        <f t="shared" ca="1" si="3"/>
        <v>0</v>
      </c>
      <c r="AB9" s="228" t="str">
        <f t="shared" ca="1" si="4"/>
        <v>GoldAsaka Riken Co., Ltd.</v>
      </c>
    </row>
    <row r="10" spans="1:34" s="227" customFormat="1" ht="17.399999999999999" hidden="1" customHeight="1">
      <c r="A10" s="262" t="s">
        <v>784</v>
      </c>
      <c r="B10" s="182" t="str">
        <f ca="1">IF(LEN(A10)=0,"",INDEX('Smelter Look-up'!$A:$A,MATCH($A10,'Smelter Look-up'!$E:$E,0)))</f>
        <v>Tungsten</v>
      </c>
      <c r="C10" s="186" t="str">
        <f ca="1">IF(LEN(A10)=0,"",INDEX('Smelter Look-up'!$C:$C,MATCH($A10,'Smelter Look-up'!$E:$E,0)))</f>
        <v>Kennametal Huntsville</v>
      </c>
      <c r="D10" s="230"/>
      <c r="E10" s="182" t="str">
        <f ca="1">IF(ISERROR($V10),"",OFFSET('Smelter Look-up'!$D$4,$V10-4,0)&amp;"")</f>
        <v>UNITED STATES OF AMERICA</v>
      </c>
      <c r="F10" s="182" t="str">
        <f ca="1">IF(ISERROR($V10),"",OFFSET('Smelter Look-up'!$E$4,$V10-4,0))</f>
        <v>CID000105</v>
      </c>
      <c r="G10" s="182" t="str">
        <f ca="1">IF(C10=$X$4,IF(ISERROR($V10),"Enter smelter details","RMI"),IF(ISERROR($V10),"",OFFSET('Smelter Look-up'!$F$4,$V10-4,0)))</f>
        <v>RMI</v>
      </c>
      <c r="H10" s="183">
        <f ca="1">IF(ISERROR($V10),"",OFFSET('Smelter Look-up'!$G$4,$V10-4,0))</f>
        <v>0</v>
      </c>
      <c r="I10" s="184" t="str">
        <f ca="1">IF(ISERROR($V10),"",OFFSET('Smelter Look-up'!$H$4,$V10-4,0))</f>
        <v>Huntsville</v>
      </c>
      <c r="J10" s="184" t="str">
        <f ca="1">IF(ISERROR($V10),"",OFFSET('Smelter Look-up'!$I$4,$V10-4,0))</f>
        <v>Alabama</v>
      </c>
      <c r="K10" s="224"/>
      <c r="L10" s="224"/>
      <c r="M10" s="224"/>
      <c r="N10" s="224"/>
      <c r="O10" s="224"/>
      <c r="P10" s="185"/>
      <c r="Q10" s="225"/>
      <c r="R10" s="182" t="str">
        <f ca="1">IF(ISERROR($V10),"",OFFSET('Smelter Look-up'!$C$4,$V10-4,0)&amp;"")</f>
        <v>Kennametal Huntsville</v>
      </c>
      <c r="S10" s="181" t="str">
        <f t="shared" ca="1" si="2"/>
        <v>US</v>
      </c>
      <c r="T10" s="181" t="str">
        <f ca="1">IF(B10="","",IF(ISERROR(MATCH($J10,SorP!$B$1:$B$6226,0)),"",INDIRECT("'SorP'!$A$"&amp;MATCH($S10&amp;$J10,SorP!C:C,0))))</f>
        <v>US-AL</v>
      </c>
      <c r="U10" s="201"/>
      <c r="V10" s="226">
        <f ca="1">IF(C10="",NA(),IF(OR(C10="Smelter not listed",C10="Smelter not yet identified"),MATCH($B10&amp;$D10,'Smelter Look-up'!$J:$J,0),MATCH($B10&amp;$C10,'Smelter Look-up'!$J:$J,0)))</f>
        <v>630</v>
      </c>
      <c r="X10" s="227">
        <f t="shared" ca="1" si="3"/>
        <v>0</v>
      </c>
      <c r="AB10" s="228" t="str">
        <f t="shared" ca="1" si="4"/>
        <v>TungstenKennametal Huntsville</v>
      </c>
    </row>
    <row r="11" spans="1:34" s="227" customFormat="1" ht="17.399999999999999" hidden="1" customHeight="1">
      <c r="A11" s="262" t="s">
        <v>660</v>
      </c>
      <c r="B11" s="182" t="str">
        <f ca="1">IF(LEN(A11)=0,"",INDEX('Smelter Look-up'!$A:$A,MATCH($A11,'Smelter Look-up'!$E:$E,0)))</f>
        <v>Gold</v>
      </c>
      <c r="C11" s="186" t="str">
        <f ca="1">IF(LEN(A11)=0,"",INDEX('Smelter Look-up'!$C:$C,MATCH($A11,'Smelter Look-up'!$E:$E,0)))</f>
        <v>CCR Refinery - Glencore Canada Corporation</v>
      </c>
      <c r="D11" s="230"/>
      <c r="E11" s="182" t="str">
        <f ca="1">IF(ISERROR($V11),"",OFFSET('Smelter Look-up'!$D$4,$V11-4,0)&amp;"")</f>
        <v>CANADA</v>
      </c>
      <c r="F11" s="182" t="str">
        <f ca="1">IF(ISERROR($V11),"",OFFSET('Smelter Look-up'!$E$4,$V11-4,0))</f>
        <v>CID000185</v>
      </c>
      <c r="G11" s="182" t="str">
        <f ca="1">IF(C11=$X$4,IF(ISERROR($V11),"Enter smelter details","RMI"),IF(ISERROR($V11),"",OFFSET('Smelter Look-up'!$F$4,$V11-4,0)))</f>
        <v>RMI</v>
      </c>
      <c r="H11" s="183">
        <f ca="1">IF(ISERROR($V11),"",OFFSET('Smelter Look-up'!$G$4,$V11-4,0))</f>
        <v>0</v>
      </c>
      <c r="I11" s="184" t="str">
        <f ca="1">IF(ISERROR($V11),"",OFFSET('Smelter Look-up'!$H$4,$V11-4,0))</f>
        <v>Montréal</v>
      </c>
      <c r="J11" s="184" t="str">
        <f ca="1">IF(ISERROR($V11),"",OFFSET('Smelter Look-up'!$I$4,$V11-4,0))</f>
        <v>Quebec</v>
      </c>
      <c r="K11" s="224"/>
      <c r="L11" s="224"/>
      <c r="M11" s="224"/>
      <c r="N11" s="224"/>
      <c r="O11" s="224"/>
      <c r="P11" s="185"/>
      <c r="Q11" s="225"/>
      <c r="R11" s="182" t="str">
        <f ca="1">IF(ISERROR($V11),"",OFFSET('Smelter Look-up'!$C$4,$V11-4,0)&amp;"")</f>
        <v>CCR Refinery - Glencore Canada Corporation</v>
      </c>
      <c r="S11" s="181" t="str">
        <f t="shared" ca="1" si="2"/>
        <v>CA</v>
      </c>
      <c r="T11" s="181" t="str">
        <f ca="1">IF(B11="","",IF(ISERROR(MATCH($J11,SorP!$B$1:$B$6226,0)),"",INDIRECT("'SorP'!$A$"&amp;MATCH($S11&amp;$J11,SorP!C:C,0))))</f>
        <v>CA-QC</v>
      </c>
      <c r="U11" s="201"/>
      <c r="V11" s="226">
        <f ca="1">IF(C11="",NA(),IF(OR(C11="Smelter not listed",C11="Smelter not yet identified"),MATCH($B11&amp;$D11,'Smelter Look-up'!$J:$J,0),MATCH($B11&amp;$C11,'Smelter Look-up'!$J:$J,0)))</f>
        <v>47</v>
      </c>
      <c r="X11" s="227">
        <f t="shared" ca="1" si="3"/>
        <v>0</v>
      </c>
      <c r="AB11" s="228" t="str">
        <f t="shared" ca="1" si="4"/>
        <v>GoldCCR Refinery - Glencore Canada Corporation</v>
      </c>
    </row>
    <row r="12" spans="1:34" s="227" customFormat="1" ht="17.399999999999999" hidden="1" customHeight="1">
      <c r="A12" s="262" t="s">
        <v>2261</v>
      </c>
      <c r="B12" s="182" t="str">
        <f ca="1">IF(LEN(A12)=0,"",INDEX('Smelter Look-up'!$A:$A,MATCH($A12,'Smelter Look-up'!$E:$E,0)))</f>
        <v>Tin</v>
      </c>
      <c r="C12" s="186" t="str">
        <f ca="1">IF(LEN(A12)=0,"",INDEX('Smelter Look-up'!$C:$C,MATCH($A12,'Smelter Look-up'!$E:$E,0)))</f>
        <v>Chenzhou Yunxiang Mining and Metallurgy Co., Ltd.</v>
      </c>
      <c r="D12" s="230"/>
      <c r="E12" s="182" t="str">
        <f ca="1">IF(ISERROR($V12),"",OFFSET('Smelter Look-up'!$D$4,$V12-4,0)&amp;"")</f>
        <v>CHINA</v>
      </c>
      <c r="F12" s="182" t="str">
        <f ca="1">IF(ISERROR($V12),"",OFFSET('Smelter Look-up'!$E$4,$V12-4,0))</f>
        <v>CID000228</v>
      </c>
      <c r="G12" s="182" t="str">
        <f ca="1">IF(C12=$X$4,IF(ISERROR($V12),"Enter smelter details","RMI"),IF(ISERROR($V12),"",OFFSET('Smelter Look-up'!$F$4,$V12-4,0)))</f>
        <v>RMI</v>
      </c>
      <c r="H12" s="183">
        <f ca="1">IF(ISERROR($V12),"",OFFSET('Smelter Look-up'!$G$4,$V12-4,0))</f>
        <v>0</v>
      </c>
      <c r="I12" s="184" t="str">
        <f ca="1">IF(ISERROR($V12),"",OFFSET('Smelter Look-up'!$H$4,$V12-4,0))</f>
        <v>Chenzhou</v>
      </c>
      <c r="J12" s="184" t="str">
        <f ca="1">IF(ISERROR($V12),"",OFFSET('Smelter Look-up'!$I$4,$V12-4,0))</f>
        <v>Hunan Sheng</v>
      </c>
      <c r="K12" s="224"/>
      <c r="L12" s="224"/>
      <c r="M12" s="224"/>
      <c r="N12" s="224"/>
      <c r="O12" s="224"/>
      <c r="P12" s="185"/>
      <c r="Q12" s="225"/>
      <c r="R12" s="182" t="str">
        <f ca="1">IF(ISERROR($V12),"",OFFSET('Smelter Look-up'!$C$4,$V12-4,0)&amp;"")</f>
        <v>Chenzhou Yunxiang Mining and Metallurgy Co., Ltd.</v>
      </c>
      <c r="S12" s="181" t="str">
        <f t="shared" ca="1" si="2"/>
        <v>CN</v>
      </c>
      <c r="T12" s="181" t="str">
        <f ca="1">IF(B12="","",IF(ISERROR(MATCH($J12,SorP!$B$1:$B$6226,0)),"",INDIRECT("'SorP'!$A$"&amp;MATCH($S12&amp;$J12,SorP!C:C,0))))</f>
        <v>CN-HN</v>
      </c>
      <c r="U12" s="201"/>
      <c r="V12" s="226">
        <f ca="1">IF(C12="",NA(),IF(OR(C12="Smelter not listed",C12="Smelter not yet identified"),MATCH($B12&amp;$D12,'Smelter Look-up'!$J:$J,0),MATCH($B12&amp;$C12,'Smelter Look-up'!$J:$J,0)))</f>
        <v>411</v>
      </c>
      <c r="X12" s="227">
        <f t="shared" ca="1" si="3"/>
        <v>0</v>
      </c>
      <c r="AB12" s="228" t="str">
        <f t="shared" ca="1" si="4"/>
        <v>TinChenzhou Yunxiang Mining and Metallurgy Co., Ltd.</v>
      </c>
    </row>
    <row r="13" spans="1:34" s="227" customFormat="1" ht="17.399999999999999" hidden="1" customHeight="1">
      <c r="A13" s="262" t="s">
        <v>786</v>
      </c>
      <c r="B13" s="182" t="str">
        <f ca="1">IF(LEN(A13)=0,"",INDEX('Smelter Look-up'!$A:$A,MATCH($A13,'Smelter Look-up'!$E:$E,0)))</f>
        <v>Tungsten</v>
      </c>
      <c r="C13" s="186" t="str">
        <f ca="1">IF(LEN(A13)=0,"",INDEX('Smelter Look-up'!$C:$C,MATCH($A13,'Smelter Look-up'!$E:$E,0)))</f>
        <v>Chongyi Zhangyuan Tungsten Co., Ltd.</v>
      </c>
      <c r="D13" s="230"/>
      <c r="E13" s="182" t="str">
        <f ca="1">IF(ISERROR($V13),"",OFFSET('Smelter Look-up'!$D$4,$V13-4,0)&amp;"")</f>
        <v>CHINA</v>
      </c>
      <c r="F13" s="182" t="str">
        <f ca="1">IF(ISERROR($V13),"",OFFSET('Smelter Look-up'!$E$4,$V13-4,0))</f>
        <v>CID000258</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c r="R13" s="182" t="str">
        <f ca="1">IF(ISERROR($V13),"",OFFSET('Smelter Look-up'!$C$4,$V13-4,0)&amp;"")</f>
        <v>Chongyi Zhangyuan Tungsten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595</v>
      </c>
      <c r="X13" s="227">
        <f t="shared" ca="1" si="3"/>
        <v>0</v>
      </c>
      <c r="AB13" s="228" t="str">
        <f t="shared" ca="1" si="4"/>
        <v>TungstenChongyi Zhangyuan Tungsten Co., Ltd.</v>
      </c>
    </row>
    <row r="14" spans="1:34" s="227" customFormat="1" ht="17.399999999999999" hidden="1" customHeight="1">
      <c r="A14" s="262" t="s">
        <v>758</v>
      </c>
      <c r="B14" s="182" t="str">
        <f ca="1">IF(LEN(A14)=0,"",INDEX('Smelter Look-up'!$A:$A,MATCH($A14,'Smelter Look-up'!$E:$E,0)))</f>
        <v>Tin</v>
      </c>
      <c r="C14" s="186" t="str">
        <f ca="1">IF(LEN(A14)=0,"",INDEX('Smelter Look-up'!$C:$C,MATCH($A14,'Smelter Look-up'!$E:$E,0)))</f>
        <v>Alpha</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400</v>
      </c>
      <c r="X14" s="227">
        <f t="shared" ca="1" si="3"/>
        <v>0</v>
      </c>
      <c r="AB14" s="228" t="str">
        <f t="shared" ca="1" si="4"/>
        <v>TinAlpha</v>
      </c>
    </row>
    <row r="15" spans="1:34" s="227" customFormat="1" ht="17.399999999999999" customHeight="1">
      <c r="A15" s="262" t="s">
        <v>15063</v>
      </c>
      <c r="B15" s="182" t="str">
        <f ca="1">IF(LEN(A15)=0,"",INDEX('Smelter Look-up'!$A:$A,MATCH($A15,'Smelter Look-up'!$E:$E,0)))</f>
        <v>Tin</v>
      </c>
      <c r="C15" s="186" t="str">
        <f ca="1">IF(LEN(A15)=0,"",INDEX('Smelter Look-up'!$C:$C,MATCH($A15,'Smelter Look-up'!$E:$E,0)))</f>
        <v>PT Aries Kencana Sejahtera</v>
      </c>
      <c r="D15" s="230"/>
      <c r="E15" s="182" t="str">
        <f ca="1">IF(ISERROR($V15),"",OFFSET('Smelter Look-up'!$D$4,$V15-4,0)&amp;"")</f>
        <v>INDONESIA</v>
      </c>
      <c r="F15" s="182" t="str">
        <f ca="1">IF(ISERROR($V15),"",OFFSET('Smelter Look-up'!$E$4,$V15-4,0))</f>
        <v>CID000309</v>
      </c>
      <c r="G15" s="182" t="str">
        <f ca="1">IF(C15=$X$4,IF(ISERROR($V15),"Enter smelter details","RMI"),IF(ISERROR($V15),"",OFFSET('Smelter Look-up'!$F$4,$V15-4,0)))</f>
        <v>RMI</v>
      </c>
      <c r="H15" s="183">
        <f ca="1">IF(ISERROR($V15),"",OFFSET('Smelter Look-up'!$G$4,$V15-4,0))</f>
        <v>0</v>
      </c>
      <c r="I15" s="184" t="str">
        <f ca="1">IF(ISERROR($V15),"",OFFSET('Smelter Look-up'!$H$4,$V15-4,0))</f>
        <v>Pemali</v>
      </c>
      <c r="J15" s="184" t="str">
        <f ca="1">IF(ISERROR($V15),"",OFFSET('Smelter Look-up'!$I$4,$V15-4,0))</f>
        <v>Kepulauan Bangka Belitung</v>
      </c>
      <c r="K15" s="224"/>
      <c r="L15" s="224"/>
      <c r="M15" s="224"/>
      <c r="N15" s="224"/>
      <c r="O15" s="224"/>
      <c r="P15" s="185"/>
      <c r="Q15" s="225"/>
      <c r="R15" s="182" t="str">
        <f ca="1">IF(ISERROR($V15),"",OFFSET('Smelter Look-up'!$C$4,$V15-4,0)&amp;"")</f>
        <v>PT Aries Kencana Sejahtera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503</v>
      </c>
      <c r="X15" s="227">
        <f t="shared" ca="1" si="3"/>
        <v>0</v>
      </c>
      <c r="AB15" s="228" t="str">
        <f t="shared" ca="1" si="4"/>
        <v>TinPT Aries Kencana Sejahtera</v>
      </c>
    </row>
    <row r="16" spans="1:34" s="227" customFormat="1" ht="17.399999999999999" hidden="1" customHeight="1">
      <c r="A16" s="262" t="s">
        <v>667</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 ca="1">IF(C16="",NA(),IF(OR(C16="Smelter not listed",C16="Smelter not yet identified"),MATCH($B16&amp;$D16,'Smelter Look-up'!$J:$J,0),MATCH($B16&amp;$C16,'Smelter Look-up'!$J:$J,0)))</f>
        <v>69</v>
      </c>
      <c r="X16" s="227">
        <f t="shared" ca="1" si="3"/>
        <v>0</v>
      </c>
      <c r="AB16" s="228" t="str">
        <f t="shared" ca="1" si="4"/>
        <v>GoldDowa</v>
      </c>
    </row>
    <row r="17" spans="1:28" s="227" customFormat="1" ht="17.399999999999999" hidden="1" customHeight="1">
      <c r="A17" s="181" t="s">
        <v>1398</v>
      </c>
      <c r="B17" s="182" t="str">
        <f ca="1">IF(LEN(A17)=0,"",INDEX('Smelter Look-up'!$A:$A,MATCH($A17,'Smelter Look-up'!$E:$E,0)))</f>
        <v>Tin</v>
      </c>
      <c r="C17" s="186" t="str">
        <f ca="1">IF(LEN(A17)=0,"",INDEX('Smelter Look-up'!$C:$C,MATCH($A17,'Smelter Look-up'!$E:$E,0)))</f>
        <v>Dowa</v>
      </c>
      <c r="D17" s="230"/>
      <c r="E17" s="182" t="str">
        <f ca="1">IF(ISERROR($V17),"",OFFSET('Smelter Look-up'!$D$4,$V17-4,0)&amp;"")</f>
        <v>JAPAN</v>
      </c>
      <c r="F17" s="182" t="str">
        <f ca="1">IF(ISERROR($V17),"",OFFSET('Smelter Look-up'!$E$4,$V17-4,0))</f>
        <v>CID000402</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 ca="1">IF(C17="",NA(),IF(OR(C17="Smelter not listed",C17="Smelter not yet identified"),MATCH($B17&amp;$D17,'Smelter Look-up'!$J:$J,0),MATCH($B17&amp;$C17,'Smelter Look-up'!$J:$J,0)))</f>
        <v>429</v>
      </c>
      <c r="X17" s="227">
        <f t="shared" ca="1" si="3"/>
        <v>0</v>
      </c>
      <c r="AB17" s="228" t="str">
        <f t="shared" ca="1" si="4"/>
        <v>TinDowa</v>
      </c>
    </row>
    <row r="18" spans="1:28" s="227" customFormat="1" ht="17.399999999999999" hidden="1" customHeight="1">
      <c r="A18" s="181" t="s">
        <v>393</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74</v>
      </c>
      <c r="X18" s="227">
        <f t="shared" ca="1" si="3"/>
        <v>0</v>
      </c>
      <c r="AB18" s="228" t="str">
        <f t="shared" ca="1" si="4"/>
        <v>GoldEco-System Recycling Co., Ltd. East Plant</v>
      </c>
    </row>
    <row r="19" spans="1:28" s="227" customFormat="1" ht="17.399999999999999" hidden="1" customHeight="1">
      <c r="A19" s="181" t="s">
        <v>759</v>
      </c>
      <c r="B19" s="182" t="str">
        <f ca="1">IF(LEN(A19)=0,"",INDEX('Smelter Look-up'!$A:$A,MATCH($A19,'Smelter Look-up'!$E:$E,0)))</f>
        <v>Tin</v>
      </c>
      <c r="C19" s="186" t="str">
        <f ca="1">IF(LEN(A19)=0,"",INDEX('Smelter Look-up'!$C:$C,MATCH($A19,'Smelter Look-up'!$E:$E,0)))</f>
        <v>EM Vinto</v>
      </c>
      <c r="D19" s="230"/>
      <c r="E19" s="182" t="str">
        <f ca="1">IF(ISERROR($V19),"",OFFSET('Smelter Look-up'!$D$4,$V19-4,0)&amp;"")</f>
        <v>BOLIVIA (PLURINATIONAL STATE OF)</v>
      </c>
      <c r="F19" s="182" t="str">
        <f ca="1">IF(ISERROR($V19),"",OFFSET('Smelter Look-up'!$E$4,$V19-4,0))</f>
        <v>CID000438</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EM Vinto</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433</v>
      </c>
      <c r="X19" s="227">
        <f t="shared" ca="1" si="3"/>
        <v>0</v>
      </c>
      <c r="AB19" s="228" t="str">
        <f t="shared" ca="1" si="4"/>
        <v>TinEM Vinto</v>
      </c>
    </row>
    <row r="20" spans="1:28" s="227" customFormat="1" ht="17.399999999999999" hidden="1" customHeight="1">
      <c r="A20" s="181" t="s">
        <v>741</v>
      </c>
      <c r="B20" s="182" t="str">
        <f ca="1">IF(LEN(A20)=0,"",INDEX('Smelter Look-up'!$A:$A,MATCH($A20,'Smelter Look-up'!$E:$E,0)))</f>
        <v>Tantalum</v>
      </c>
      <c r="C20" s="186" t="str">
        <f ca="1">IF(LEN(A20)=0,"",INDEX('Smelter Look-up'!$C:$C,MATCH($A20,'Smelter Look-up'!$E:$E,0)))</f>
        <v>F&amp;X Electro-Materials Ltd.</v>
      </c>
      <c r="D20" s="230"/>
      <c r="E20" s="182" t="str">
        <f ca="1">IF(ISERROR($V20),"",OFFSET('Smelter Look-up'!$D$4,$V20-4,0)&amp;"")</f>
        <v>CHINA</v>
      </c>
      <c r="F20" s="182" t="str">
        <f ca="1">IF(ISERROR($V20),"",OFFSET('Smelter Look-up'!$E$4,$V20-4,0))</f>
        <v>CID000460</v>
      </c>
      <c r="G20" s="182" t="str">
        <f ca="1">IF(C20=$X$4,IF(ISERROR($V20),"Enter smelter details","RMI"),IF(ISERROR($V20),"",OFFSET('Smelter Look-up'!$F$4,$V20-4,0)))</f>
        <v>RMI</v>
      </c>
      <c r="H20" s="183">
        <f ca="1">IF(ISERROR($V20),"",OFFSET('Smelter Look-up'!$G$4,$V20-4,0))</f>
        <v>0</v>
      </c>
      <c r="I20" s="184" t="str">
        <f ca="1">IF(ISERROR($V20),"",OFFSET('Smelter Look-up'!$H$4,$V20-4,0))</f>
        <v>Jiangmen</v>
      </c>
      <c r="J20" s="184" t="str">
        <f ca="1">IF(ISERROR($V20),"",OFFSET('Smelter Look-up'!$I$4,$V20-4,0))</f>
        <v>Guangdong Sheng</v>
      </c>
      <c r="K20" s="224"/>
      <c r="L20" s="224"/>
      <c r="M20" s="224"/>
      <c r="N20" s="224"/>
      <c r="O20" s="224"/>
      <c r="P20" s="185"/>
      <c r="Q20" s="225"/>
      <c r="R20" s="182" t="str">
        <f ca="1">IF(ISERROR($V20),"",OFFSET('Smelter Look-up'!$C$4,$V20-4,0)&amp;"")</f>
        <v>F&amp;X Electro-Materials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338</v>
      </c>
      <c r="X20" s="227">
        <f t="shared" ca="1" si="3"/>
        <v>0</v>
      </c>
      <c r="AB20" s="228" t="str">
        <f t="shared" ca="1" si="4"/>
        <v>TantalumF&amp;X Electro-Materials Ltd.</v>
      </c>
    </row>
    <row r="21" spans="1:28" s="227" customFormat="1" ht="17.399999999999999" hidden="1" customHeight="1">
      <c r="A21" s="181" t="s">
        <v>761</v>
      </c>
      <c r="B21" s="182" t="str">
        <f ca="1">IF(LEN(A21)=0,"",INDEX('Smelter Look-up'!$A:$A,MATCH($A21,'Smelter Look-up'!$E:$E,0)))</f>
        <v>Tin</v>
      </c>
      <c r="C21" s="186" t="str">
        <f ca="1">IF(LEN(A21)=0,"",INDEX('Smelter Look-up'!$C:$C,MATCH($A21,'Smelter Look-up'!$E:$E,0)))</f>
        <v>Fenix Metals</v>
      </c>
      <c r="D21" s="230"/>
      <c r="E21" s="182" t="str">
        <f ca="1">IF(ISERROR($V21),"",OFFSET('Smelter Look-up'!$D$4,$V21-4,0)&amp;"")</f>
        <v>POLAND</v>
      </c>
      <c r="F21" s="182" t="str">
        <f ca="1">IF(ISERROR($V21),"",OFFSET('Smelter Look-up'!$E$4,$V21-4,0))</f>
        <v>CID000468</v>
      </c>
      <c r="G21" s="182" t="str">
        <f ca="1">IF(C21=$X$4,IF(ISERROR($V21),"Enter smelter details","RMI"),IF(ISERROR($V21),"",OFFSET('Smelter Look-up'!$F$4,$V21-4,0)))</f>
        <v>RMI</v>
      </c>
      <c r="H21" s="183">
        <f ca="1">IF(ISERROR($V21),"",OFFSET('Smelter Look-up'!$G$4,$V21-4,0))</f>
        <v>0</v>
      </c>
      <c r="I21" s="184" t="str">
        <f ca="1">IF(ISERROR($V21),"",OFFSET('Smelter Look-up'!$H$4,$V21-4,0))</f>
        <v>Chmielów</v>
      </c>
      <c r="J21" s="184" t="str">
        <f ca="1">IF(ISERROR($V21),"",OFFSET('Smelter Look-up'!$I$4,$V21-4,0))</f>
        <v>Podkarpackie</v>
      </c>
      <c r="K21" s="224"/>
      <c r="L21" s="224"/>
      <c r="M21" s="224"/>
      <c r="N21" s="224"/>
      <c r="O21" s="224"/>
      <c r="P21" s="185"/>
      <c r="Q21" s="225"/>
      <c r="R21" s="182" t="str">
        <f ca="1">IF(ISERROR($V21),"",OFFSET('Smelter Look-up'!$C$4,$V21-4,0)&amp;"")</f>
        <v>Fenix Metals</v>
      </c>
      <c r="S21" s="181" t="str">
        <f t="shared" ca="1" si="2"/>
        <v>PL</v>
      </c>
      <c r="T21" s="181" t="str">
        <f ca="1">IF(B21="","",IF(ISERROR(MATCH($J21,SorP!$B$1:$B$6226,0)),"",INDIRECT("'SorP'!$A$"&amp;MATCH($S21&amp;$J21,SorP!C:C,0))))</f>
        <v>PL-18</v>
      </c>
      <c r="U21" s="201"/>
      <c r="V21" s="226">
        <f ca="1">IF(C21="",NA(),IF(OR(C21="Smelter not listed",C21="Smelter not yet identified"),MATCH($B21&amp;$D21,'Smelter Look-up'!$J:$J,0),MATCH($B21&amp;$C21,'Smelter Look-up'!$J:$J,0)))</f>
        <v>442</v>
      </c>
      <c r="X21" s="227">
        <f t="shared" ca="1" si="3"/>
        <v>0</v>
      </c>
      <c r="AB21" s="228" t="str">
        <f t="shared" ca="1" si="4"/>
        <v>TinFenix Metals</v>
      </c>
    </row>
    <row r="22" spans="1:28" s="227" customFormat="1" ht="17.399999999999999" hidden="1" customHeight="1">
      <c r="A22" s="181" t="s">
        <v>762</v>
      </c>
      <c r="B22" s="182" t="str">
        <f ca="1">IF(LEN(A22)=0,"",INDEX('Smelter Look-up'!$A:$A,MATCH($A22,'Smelter Look-up'!$E:$E,0)))</f>
        <v>Tin</v>
      </c>
      <c r="C22" s="186" t="str">
        <f ca="1">IF(LEN(A22)=0,"",INDEX('Smelter Look-up'!$C:$C,MATCH($A22,'Smelter Look-up'!$E:$E,0)))</f>
        <v>Gejiu Non-Ferrous Metal Processing Co., Ltd.</v>
      </c>
      <c r="D22" s="230"/>
      <c r="E22" s="182" t="str">
        <f ca="1">IF(ISERROR($V22),"",OFFSET('Smelter Look-up'!$D$4,$V22-4,0)&amp;"")</f>
        <v>CHINA</v>
      </c>
      <c r="F22" s="182" t="str">
        <f ca="1">IF(ISERROR($V22),"",OFFSET('Smelter Look-up'!$E$4,$V22-4,0))</f>
        <v>CID000538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Gejiu Non-Ferrous Metal Processing Co., Ltd.</v>
      </c>
      <c r="S22" s="181" t="str">
        <f t="shared" ca="1" si="2"/>
        <v>CN</v>
      </c>
      <c r="T22" s="181" t="str">
        <f ca="1">IF(B22="","",IF(ISERROR(MATCH($J22,SorP!$B$1:$B$6226,0)),"",INDIRECT("'SorP'!$A$"&amp;MATCH($S22&amp;$J22,SorP!C:C,0))))</f>
        <v>CN-YN</v>
      </c>
      <c r="U22" s="201"/>
      <c r="V22" s="226">
        <f ca="1">IF(C22="",NA(),IF(OR(C22="Smelter not listed",C22="Smelter not yet identified"),MATCH($B22&amp;$D22,'Smelter Look-up'!$J:$J,0),MATCH($B22&amp;$C22,'Smelter Look-up'!$J:$J,0)))</f>
        <v>448</v>
      </c>
      <c r="X22" s="227">
        <f t="shared" ca="1" si="3"/>
        <v>0</v>
      </c>
      <c r="AB22" s="228" t="str">
        <f t="shared" ca="1" si="4"/>
        <v>TinGejiu Non-Ferrous Metal Processing Co., Ltd.</v>
      </c>
    </row>
    <row r="23" spans="1:28" s="227" customFormat="1" ht="17.399999999999999" hidden="1" customHeight="1">
      <c r="A23" s="181" t="s">
        <v>787</v>
      </c>
      <c r="B23" s="182" t="str">
        <f ca="1">IF(LEN(A23)=0,"",INDEX('Smelter Look-up'!$A:$A,MATCH($A23,'Smelter Look-up'!$E:$E,0)))</f>
        <v>Tungsten</v>
      </c>
      <c r="C23" s="186" t="str">
        <f ca="1">IF(LEN(A23)=0,"",INDEX('Smelter Look-up'!$C:$C,MATCH($A23,'Smelter Look-up'!$E:$E,0)))</f>
        <v>Global Tungsten &amp; Powders LLC</v>
      </c>
      <c r="D23" s="230"/>
      <c r="E23" s="182" t="str">
        <f ca="1">IF(ISERROR($V23),"",OFFSET('Smelter Look-up'!$D$4,$V23-4,0)&amp;"")</f>
        <v>UNITED STATES OF AMERICA</v>
      </c>
      <c r="F23" s="182" t="str">
        <f ca="1">IF(ISERROR($V23),"",OFFSET('Smelter Look-up'!$E$4,$V23-4,0))</f>
        <v>CID000568</v>
      </c>
      <c r="G23" s="182" t="str">
        <f ca="1">IF(C23=$X$4,IF(ISERROR($V23),"Enter smelter details","RMI"),IF(ISERROR($V23),"",OFFSET('Smelter Look-up'!$F$4,$V23-4,0)))</f>
        <v>RMI</v>
      </c>
      <c r="H23" s="183">
        <f ca="1">IF(ISERROR($V23),"",OFFSET('Smelter Look-up'!$G$4,$V23-4,0))</f>
        <v>0</v>
      </c>
      <c r="I23" s="184" t="str">
        <f ca="1">IF(ISERROR($V23),"",OFFSET('Smelter Look-up'!$H$4,$V23-4,0))</f>
        <v>Towanda</v>
      </c>
      <c r="J23" s="184" t="str">
        <f ca="1">IF(ISERROR($V23),"",OFFSET('Smelter Look-up'!$I$4,$V23-4,0))</f>
        <v>Pennsylvania</v>
      </c>
      <c r="K23" s="224"/>
      <c r="L23" s="224"/>
      <c r="M23" s="224"/>
      <c r="N23" s="224"/>
      <c r="O23" s="224"/>
      <c r="P23" s="185"/>
      <c r="Q23" s="225"/>
      <c r="R23" s="182" t="str">
        <f ca="1">IF(ISERROR($V23),"",OFFSET('Smelter Look-up'!$C$4,$V23-4,0)&amp;"")</f>
        <v>Global Tungsten &amp; Powders LLC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604</v>
      </c>
      <c r="X23" s="227">
        <f t="shared" ca="1" si="3"/>
        <v>0</v>
      </c>
      <c r="AB23" s="228" t="str">
        <f t="shared" ca="1" si="4"/>
        <v>TungstenGlobal Tungsten &amp; Powders LLC</v>
      </c>
    </row>
    <row r="24" spans="1:28" s="227" customFormat="1" ht="17.399999999999999" hidden="1" customHeight="1">
      <c r="A24" s="181" t="s">
        <v>743</v>
      </c>
      <c r="B24" s="182" t="str">
        <f ca="1">IF(LEN(A24)=0,"",INDEX('Smelter Look-up'!$A:$A,MATCH($A24,'Smelter Look-up'!$E:$E,0)))</f>
        <v>Tantalum</v>
      </c>
      <c r="C24" s="186" t="str">
        <f ca="1">IF(LEN(A24)=0,"",INDEX('Smelter Look-up'!$C:$C,MATCH($A24,'Smelter Look-up'!$E:$E,0)))</f>
        <v>XIMEI RESOURCES (GUANGDONG) LIMITED</v>
      </c>
      <c r="D24" s="230"/>
      <c r="E24" s="182" t="str">
        <f ca="1">IF(ISERROR($V24),"",OFFSET('Smelter Look-up'!$D$4,$V24-4,0)&amp;"")</f>
        <v>CHINA</v>
      </c>
      <c r="F24" s="182" t="str">
        <f ca="1">IF(ISERROR($V24),"",OFFSET('Smelter Look-up'!$E$4,$V24-4,0))</f>
        <v>CID000616</v>
      </c>
      <c r="G24" s="182" t="str">
        <f ca="1">IF(C24=$X$4,IF(ISERROR($V24),"Enter smelter details","RMI"),IF(ISERROR($V24),"",OFFSET('Smelter Look-up'!$F$4,$V24-4,0)))</f>
        <v>RMI</v>
      </c>
      <c r="H24" s="183">
        <f ca="1">IF(ISERROR($V24),"",OFFSET('Smelter Look-up'!$G$4,$V24-4,0))</f>
        <v>0</v>
      </c>
      <c r="I24" s="184" t="str">
        <f ca="1">IF(ISERROR($V24),"",OFFSET('Smelter Look-up'!$H$4,$V24-4,0))</f>
        <v>Yingde</v>
      </c>
      <c r="J24" s="184" t="str">
        <f ca="1">IF(ISERROR($V24),"",OFFSET('Smelter Look-up'!$I$4,$V24-4,0))</f>
        <v>Guangdong Sheng</v>
      </c>
      <c r="K24" s="224"/>
      <c r="L24" s="224"/>
      <c r="M24" s="224"/>
      <c r="N24" s="224"/>
      <c r="O24" s="224"/>
      <c r="P24" s="185"/>
      <c r="Q24" s="225"/>
      <c r="R24" s="182" t="str">
        <f ca="1">IF(ISERROR($V24),"",OFFSET('Smelter Look-up'!$C$4,$V24-4,0)&amp;"")</f>
        <v>XIMEI RESOURCES (GUANGDONG) LIMITED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391</v>
      </c>
      <c r="X24" s="227">
        <f t="shared" ca="1" si="3"/>
        <v>0</v>
      </c>
      <c r="AB24" s="228" t="str">
        <f t="shared" ca="1" si="4"/>
        <v>TantalumXIMEI RESOURCES (GUANGDONG) LIMITED</v>
      </c>
    </row>
    <row r="25" spans="1:28" s="227" customFormat="1" ht="17.399999999999999" hidden="1" customHeight="1">
      <c r="A25" s="181" t="s">
        <v>673</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111</v>
      </c>
      <c r="X25" s="227">
        <f t="shared" ca="1" si="3"/>
        <v>0</v>
      </c>
      <c r="AB25" s="228" t="str">
        <f t="shared" ca="1" si="4"/>
        <v>GoldHeraeus Metals Hong Kong Ltd.</v>
      </c>
    </row>
    <row r="26" spans="1:28" s="227" customFormat="1" ht="17.399999999999999" hidden="1" customHeight="1">
      <c r="A26" s="181" t="s">
        <v>788</v>
      </c>
      <c r="B26" s="182" t="str">
        <f ca="1">IF(LEN(A26)=0,"",INDEX('Smelter Look-up'!$A:$A,MATCH($A26,'Smelter Look-up'!$E:$E,0)))</f>
        <v>Tungsten</v>
      </c>
      <c r="C26" s="186" t="str">
        <f ca="1">IF(LEN(A26)=0,"",INDEX('Smelter Look-up'!$C:$C,MATCH($A26,'Smelter Look-up'!$E:$E,0)))</f>
        <v>Hunan Chenzhou Mining Co., Ltd.</v>
      </c>
      <c r="D26" s="230"/>
      <c r="E26" s="182" t="str">
        <f ca="1">IF(ISERROR($V26),"",OFFSET('Smelter Look-up'!$D$4,$V26-4,0)&amp;"")</f>
        <v>CHINA</v>
      </c>
      <c r="F26" s="182" t="str">
        <f ca="1">IF(ISERROR($V26),"",OFFSET('Smelter Look-up'!$E$4,$V26-4,0))</f>
        <v>CID000766</v>
      </c>
      <c r="G26" s="182" t="str">
        <f ca="1">IF(C26=$X$4,IF(ISERROR($V26),"Enter smelter details","RMI"),IF(ISERROR($V26),"",OFFSET('Smelter Look-up'!$F$4,$V26-4,0)))</f>
        <v>RMI</v>
      </c>
      <c r="H26" s="183">
        <f ca="1">IF(ISERROR($V26),"",OFFSET('Smelter Look-up'!$G$4,$V26-4,0))</f>
        <v>0</v>
      </c>
      <c r="I26" s="184" t="str">
        <f ca="1">IF(ISERROR($V26),"",OFFSET('Smelter Look-up'!$H$4,$V26-4,0))</f>
        <v>Yuanling</v>
      </c>
      <c r="J26" s="184" t="str">
        <f ca="1">IF(ISERROR($V26),"",OFFSET('Smelter Look-up'!$I$4,$V26-4,0))</f>
        <v>Hunan Sheng</v>
      </c>
      <c r="K26" s="224"/>
      <c r="L26" s="224"/>
      <c r="M26" s="224"/>
      <c r="N26" s="224"/>
      <c r="O26" s="224"/>
      <c r="P26" s="185"/>
      <c r="Q26" s="225"/>
      <c r="R26" s="182" t="str">
        <f ca="1">IF(ISERROR($V26),"",OFFSET('Smelter Look-up'!$C$4,$V26-4,0)&amp;"")</f>
        <v>Hunan Chenzhou Mining Co., Ltd.</v>
      </c>
      <c r="S26" s="181" t="str">
        <f t="shared" ca="1" si="2"/>
        <v>CN</v>
      </c>
      <c r="T26" s="181" t="str">
        <f ca="1">IF(B26="","",IF(ISERROR(MATCH($J26,SorP!$B$1:$B$6226,0)),"",INDIRECT("'SorP'!$A$"&amp;MATCH($S26&amp;$J26,SorP!C:C,0))))</f>
        <v>CN-HN</v>
      </c>
      <c r="U26" s="201"/>
      <c r="V26" s="226">
        <f ca="1">IF(C26="",NA(),IF(OR(C26="Smelter not listed",C26="Smelter not yet identified"),MATCH($B26&amp;$D26,'Smelter Look-up'!$J:$J,0),MATCH($B26&amp;$C26,'Smelter Look-up'!$J:$J,0)))</f>
        <v>613</v>
      </c>
      <c r="X26" s="227">
        <f t="shared" ca="1" si="3"/>
        <v>0</v>
      </c>
      <c r="AB26" s="228" t="str">
        <f t="shared" ca="1" si="4"/>
        <v>TungstenHunan Chenzhou Mining Co., Ltd.</v>
      </c>
    </row>
    <row r="27" spans="1:28" s="227" customFormat="1" ht="17.399999999999999" hidden="1" customHeight="1">
      <c r="A27" s="181" t="s">
        <v>678</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17.399999999999999" hidden="1" customHeight="1">
      <c r="A28" s="181" t="s">
        <v>790</v>
      </c>
      <c r="B28" s="182" t="str">
        <f ca="1">IF(LEN(A28)=0,"",INDEX('Smelter Look-up'!$A:$A,MATCH($A28,'Smelter Look-up'!$E:$E,0)))</f>
        <v>Tungsten</v>
      </c>
      <c r="C28" s="186" t="str">
        <f ca="1">IF(LEN(A28)=0,"",INDEX('Smelter Look-up'!$C:$C,MATCH($A28,'Smelter Look-up'!$E:$E,0)))</f>
        <v>Japan New Metals Co., Ltd.</v>
      </c>
      <c r="D28" s="230"/>
      <c r="E28" s="182" t="str">
        <f ca="1">IF(ISERROR($V28),"",OFFSET('Smelter Look-up'!$D$4,$V28-4,0)&amp;"")</f>
        <v>JAPAN</v>
      </c>
      <c r="F28" s="182" t="str">
        <f ca="1">IF(ISERROR($V28),"",OFFSET('Smelter Look-up'!$E$4,$V28-4,0))</f>
        <v>CID000825</v>
      </c>
      <c r="G28" s="182" t="str">
        <f ca="1">IF(C28=$X$4,IF(ISERROR($V28),"Enter smelter details","RMI"),IF(ISERROR($V28),"",OFFSET('Smelter Look-up'!$F$4,$V28-4,0)))</f>
        <v>RMI</v>
      </c>
      <c r="H28" s="183">
        <f ca="1">IF(ISERROR($V28),"",OFFSET('Smelter Look-up'!$G$4,$V28-4,0))</f>
        <v>0</v>
      </c>
      <c r="I28" s="184" t="str">
        <f ca="1">IF(ISERROR($V28),"",OFFSET('Smelter Look-up'!$H$4,$V28-4,0))</f>
        <v>Akita City</v>
      </c>
      <c r="J28" s="184" t="str">
        <f ca="1">IF(ISERROR($V28),"",OFFSET('Smelter Look-up'!$I$4,$V28-4,0))</f>
        <v>Akita</v>
      </c>
      <c r="K28" s="224"/>
      <c r="L28" s="224"/>
      <c r="M28" s="224"/>
      <c r="N28" s="224"/>
      <c r="O28" s="224"/>
      <c r="P28" s="185"/>
      <c r="Q28" s="225"/>
      <c r="R28" s="182" t="str">
        <f ca="1">IF(ISERROR($V28),"",OFFSET('Smelter Look-up'!$C$4,$V28-4,0)&amp;"")</f>
        <v>Japan New Metals Co., Ltd.</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619</v>
      </c>
      <c r="X28" s="227">
        <f t="shared" ca="1" si="3"/>
        <v>0</v>
      </c>
      <c r="AB28" s="228" t="str">
        <f t="shared" ca="1" si="4"/>
        <v>TungstenJapan New Metals Co., Ltd.</v>
      </c>
    </row>
    <row r="29" spans="1:28" s="227" customFormat="1" ht="17.399999999999999" hidden="1" customHeight="1">
      <c r="A29" s="181" t="s">
        <v>744</v>
      </c>
      <c r="B29" s="182" t="str">
        <f ca="1">IF(LEN(A29)=0,"",INDEX('Smelter Look-up'!$A:$A,MATCH($A29,'Smelter Look-up'!$E:$E,0)))</f>
        <v>Tantalum</v>
      </c>
      <c r="C29" s="186" t="str">
        <f ca="1">IF(LEN(A29)=0,"",INDEX('Smelter Look-up'!$C:$C,MATCH($A29,'Smelter Look-up'!$E:$E,0)))</f>
        <v>JiuJiang JinXin Nonferrous Metals Co., Ltd.</v>
      </c>
      <c r="D29" s="230"/>
      <c r="E29" s="182" t="str">
        <f ca="1">IF(ISERROR($V29),"",OFFSET('Smelter Look-up'!$D$4,$V29-4,0)&amp;"")</f>
        <v>CHINA</v>
      </c>
      <c r="F29" s="182" t="str">
        <f ca="1">IF(ISERROR($V29),"",OFFSET('Smelter Look-up'!$E$4,$V29-4,0))</f>
        <v>CID000914</v>
      </c>
      <c r="G29" s="182" t="str">
        <f ca="1">IF(C29=$X$4,IF(ISERROR($V29),"Enter smelter details","RMI"),IF(ISERROR($V29),"",OFFSET('Smelter Look-up'!$F$4,$V29-4,0)))</f>
        <v>RMI</v>
      </c>
      <c r="H29" s="183">
        <f ca="1">IF(ISERROR($V29),"",OFFSET('Smelter Look-up'!$G$4,$V29-4,0))</f>
        <v>0</v>
      </c>
      <c r="I29" s="184" t="str">
        <f ca="1">IF(ISERROR($V29),"",OFFSET('Smelter Look-up'!$H$4,$V29-4,0))</f>
        <v>Jiujiang</v>
      </c>
      <c r="J29" s="184" t="str">
        <f ca="1">IF(ISERROR($V29),"",OFFSET('Smelter Look-up'!$I$4,$V29-4,0))</f>
        <v>Jiangxi Sheng</v>
      </c>
      <c r="K29" s="224"/>
      <c r="L29" s="224"/>
      <c r="M29" s="224"/>
      <c r="N29" s="224"/>
      <c r="O29" s="224"/>
      <c r="P29" s="185"/>
      <c r="Q29" s="225"/>
      <c r="R29" s="182" t="str">
        <f ca="1">IF(ISERROR($V29),"",OFFSET('Smelter Look-up'!$C$4,$V29-4,0)&amp;"")</f>
        <v>JiuJiang JinXin Nonferrous Metals Co., Ltd.</v>
      </c>
      <c r="S29" s="181" t="str">
        <f t="shared" ca="1" si="2"/>
        <v>CN</v>
      </c>
      <c r="T29" s="181" t="str">
        <f ca="1">IF(B29="","",IF(ISERROR(MATCH($J29,SorP!$B$1:$B$6226,0)),"",INDIRECT("'SorP'!$A$"&amp;MATCH($S29&amp;$J29,SorP!C:C,0))))</f>
        <v>CN-JX</v>
      </c>
      <c r="U29" s="201"/>
      <c r="V29" s="226">
        <f ca="1">IF(C29="",NA(),IF(OR(C29="Smelter not listed",C29="Smelter not yet identified"),MATCH($B29&amp;$D29,'Smelter Look-up'!$J:$J,0),MATCH($B29&amp;$C29,'Smelter Look-up'!$J:$J,0)))</f>
        <v>352</v>
      </c>
      <c r="X29" s="227">
        <f t="shared" ca="1" si="3"/>
        <v>0</v>
      </c>
      <c r="AB29" s="228" t="str">
        <f t="shared" ca="1" si="4"/>
        <v>TantalumJiuJiang JinXin Nonferrous Metals Co., Ltd.</v>
      </c>
    </row>
    <row r="30" spans="1:28" s="227" customFormat="1" ht="17.399999999999999" hidden="1" customHeight="1">
      <c r="A30" s="181" t="s">
        <v>745</v>
      </c>
      <c r="B30" s="182" t="str">
        <f ca="1">IF(LEN(A30)=0,"",INDEX('Smelter Look-up'!$A:$A,MATCH($A30,'Smelter Look-up'!$E:$E,0)))</f>
        <v>Tantalum</v>
      </c>
      <c r="C30" s="186" t="str">
        <f ca="1">IF(LEN(A30)=0,"",INDEX('Smelter Look-up'!$C:$C,MATCH($A30,'Smelter Look-up'!$E:$E,0)))</f>
        <v>Jiujiang Tanbre Co., Ltd.</v>
      </c>
      <c r="D30" s="230"/>
      <c r="E30" s="182" t="str">
        <f ca="1">IF(ISERROR($V30),"",OFFSET('Smelter Look-up'!$D$4,$V30-4,0)&amp;"")</f>
        <v>CHINA</v>
      </c>
      <c r="F30" s="182" t="str">
        <f ca="1">IF(ISERROR($V30),"",OFFSET('Smelter Look-up'!$E$4,$V30-4,0))</f>
        <v>CID000917</v>
      </c>
      <c r="G30" s="182" t="str">
        <f ca="1">IF(C30=$X$4,IF(ISERROR($V30),"Enter smelter details","RMI"),IF(ISERROR($V30),"",OFFSET('Smelter Look-up'!$F$4,$V30-4,0)))</f>
        <v>RMI</v>
      </c>
      <c r="H30" s="183">
        <f ca="1">IF(ISERROR($V30),"",OFFSET('Smelter Look-up'!$G$4,$V30-4,0))</f>
        <v>0</v>
      </c>
      <c r="I30" s="184" t="str">
        <f ca="1">IF(ISERROR($V30),"",OFFSET('Smelter Look-up'!$H$4,$V30-4,0))</f>
        <v>Jiujiang</v>
      </c>
      <c r="J30" s="184" t="str">
        <f ca="1">IF(ISERROR($V30),"",OFFSET('Smelter Look-up'!$I$4,$V30-4,0))</f>
        <v>Jiangxi Sheng</v>
      </c>
      <c r="K30" s="224"/>
      <c r="L30" s="224"/>
      <c r="M30" s="224"/>
      <c r="N30" s="224"/>
      <c r="O30" s="224"/>
      <c r="P30" s="185"/>
      <c r="Q30" s="225"/>
      <c r="R30" s="182" t="str">
        <f ca="1">IF(ISERROR($V30),"",OFFSET('Smelter Look-up'!$C$4,$V30-4,0)&amp;"")</f>
        <v>Jiujiang Tanbre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354</v>
      </c>
      <c r="X30" s="227">
        <f t="shared" ca="1" si="3"/>
        <v>0</v>
      </c>
      <c r="AB30" s="228" t="str">
        <f t="shared" ca="1" si="4"/>
        <v>TantalumJiujiang Tanbre Co., Ltd.</v>
      </c>
    </row>
    <row r="31" spans="1:28" s="227" customFormat="1" ht="17.399999999999999" hidden="1" customHeight="1">
      <c r="A31" s="181" t="s">
        <v>686</v>
      </c>
      <c r="B31" s="182" t="str">
        <f ca="1">IF(LEN(A31)=0,"",INDEX('Smelter Look-up'!$A:$A,MATCH($A31,'Smelter Look-up'!$E:$E,0)))</f>
        <v>Gold</v>
      </c>
      <c r="C31" s="186" t="str">
        <f ca="1">IF(LEN(A31)=0,"",INDEX('Smelter Look-up'!$C:$C,MATCH($A31,'Smelter Look-up'!$E:$E,0)))</f>
        <v>JX Nippon Mining &amp; Metals Co., Ltd.</v>
      </c>
      <c r="D31" s="230"/>
      <c r="E31" s="182" t="str">
        <f ca="1">IF(ISERROR($V31),"",OFFSET('Smelter Look-up'!$D$4,$V31-4,0)&amp;"")</f>
        <v>JAPAN</v>
      </c>
      <c r="F31" s="182" t="str">
        <f ca="1">IF(ISERROR($V31),"",OFFSET('Smelter Look-up'!$E$4,$V31-4,0))</f>
        <v>CID000937</v>
      </c>
      <c r="G31" s="182" t="s">
        <v>13217</v>
      </c>
      <c r="H31" s="183">
        <f ca="1">IF(ISERROR($V31),"",OFFSET('Smelter Look-up'!$G$4,$V31-4,0))</f>
        <v>0</v>
      </c>
      <c r="I31" s="184" t="str">
        <f ca="1">IF(ISERROR($V31),"",OFFSET('Smelter Look-up'!$H$4,$V31-4,0))</f>
        <v>Ōita</v>
      </c>
      <c r="J31" s="184" t="str">
        <f ca="1">IF(ISERROR($V31),"",OFFSET('Smelter Look-up'!$I$4,$V31-4,0))</f>
        <v>Ôita</v>
      </c>
      <c r="K31" s="224"/>
      <c r="L31" s="224"/>
      <c r="M31" s="224"/>
      <c r="N31" s="224"/>
      <c r="O31" s="224"/>
      <c r="P31" s="185"/>
      <c r="Q31" s="225"/>
      <c r="R31" s="182" t="str">
        <f ca="1">IF(ISERROR($V31),"",OFFSET('Smelter Look-up'!$C$4,$V31-4,0)&amp;"")</f>
        <v>JX Nippon Mining &amp; Metals Co., Ltd.</v>
      </c>
      <c r="S31" s="181" t="str">
        <f t="shared" ca="1" si="2"/>
        <v>JP</v>
      </c>
      <c r="T31" s="181" t="str">
        <f ca="1">IF(B31="","",IF(ISERROR(MATCH($J31,SorP!$B$1:$B$6226,0)),"",INDIRECT("'SorP'!$A$"&amp;MATCH($S31&amp;$J31,SorP!C:C,0))))</f>
        <v>JP-44</v>
      </c>
      <c r="U31" s="201"/>
      <c r="V31" s="226">
        <f ca="1">IF(C31="",NA(),IF(OR(C31="Smelter not listed",C31="Smelter not yet identified"),MATCH($B31&amp;$D31,'Smelter Look-up'!$J:$J,0),MATCH($B31&amp;$C31,'Smelter Look-up'!$J:$J,0)))</f>
        <v>141</v>
      </c>
      <c r="X31" s="227">
        <f t="shared" ca="1" si="3"/>
        <v>0</v>
      </c>
      <c r="AB31" s="228" t="str">
        <f t="shared" ca="1" si="4"/>
        <v>GoldJX Nippon Mining &amp; Metals Co., Ltd.</v>
      </c>
    </row>
    <row r="32" spans="1:28" s="227" customFormat="1" ht="17.399999999999999" hidden="1" customHeight="1">
      <c r="A32" s="181" t="s">
        <v>690</v>
      </c>
      <c r="B32" s="182" t="str">
        <f ca="1">IF(LEN(A32)=0,"",INDEX('Smelter Look-up'!$A:$A,MATCH($A32,'Smelter Look-up'!$E:$E,0)))</f>
        <v>Gold</v>
      </c>
      <c r="C32" s="186" t="str">
        <f ca="1">IF(LEN(A32)=0,"",INDEX('Smelter Look-up'!$C:$C,MATCH($A32,'Smelter Look-up'!$E:$E,0)))</f>
        <v>Kojima Chemicals Co., Ltd.</v>
      </c>
      <c r="D32" s="230"/>
      <c r="E32" s="182" t="str">
        <f ca="1">IF(ISERROR($V32),"",OFFSET('Smelter Look-up'!$D$4,$V32-4,0)&amp;"")</f>
        <v>JAPAN</v>
      </c>
      <c r="F32" s="182" t="str">
        <f ca="1">IF(ISERROR($V32),"",OFFSET('Smelter Look-up'!$E$4,$V32-4,0))</f>
        <v>CID000981</v>
      </c>
      <c r="G32" s="182" t="str">
        <f ca="1">IF(C32=$X$4,IF(ISERROR($V32),"Enter smelter details","RMI"),IF(ISERROR($V32),"",OFFSET('Smelter Look-up'!$F$4,$V32-4,0)))</f>
        <v>RMI</v>
      </c>
      <c r="H32" s="183">
        <f ca="1">IF(ISERROR($V32),"",OFFSET('Smelter Look-up'!$G$4,$V32-4,0))</f>
        <v>0</v>
      </c>
      <c r="I32" s="184" t="str">
        <f ca="1">IF(ISERROR($V32),"",OFFSET('Smelter Look-up'!$H$4,$V32-4,0))</f>
        <v>Sayama</v>
      </c>
      <c r="J32" s="184" t="str">
        <f ca="1">IF(ISERROR($V32),"",OFFSET('Smelter Look-up'!$I$4,$V32-4,0))</f>
        <v>Saitama</v>
      </c>
      <c r="K32" s="224"/>
      <c r="L32" s="224"/>
      <c r="M32" s="224"/>
      <c r="N32" s="224"/>
      <c r="O32" s="224"/>
      <c r="P32" s="185"/>
      <c r="Q32" s="225"/>
      <c r="R32" s="182" t="str">
        <f ca="1">IF(ISERROR($V32),"",OFFSET('Smelter Look-up'!$C$4,$V32-4,0)&amp;"")</f>
        <v>Kojima Chemicals Co., Ltd.</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151</v>
      </c>
      <c r="X32" s="227">
        <f t="shared" ca="1" si="3"/>
        <v>0</v>
      </c>
      <c r="AB32" s="228" t="str">
        <f t="shared" ca="1" si="4"/>
        <v>GoldKojima Chemicals Co., Ltd.</v>
      </c>
    </row>
    <row r="33" spans="1:28" s="227" customFormat="1" ht="17.399999999999999" hidden="1" customHeight="1">
      <c r="A33" s="181" t="s">
        <v>765</v>
      </c>
      <c r="B33" s="182" t="str">
        <f ca="1">IF(LEN(A33)=0,"",INDEX('Smelter Look-up'!$A:$A,MATCH($A33,'Smelter Look-up'!$E:$E,0)))</f>
        <v>Tin</v>
      </c>
      <c r="C33" s="186" t="str">
        <f ca="1">IF(LEN(A33)=0,"",INDEX('Smelter Look-up'!$C:$C,MATCH($A33,'Smelter Look-up'!$E:$E,0)))</f>
        <v>China Tin Group Co., Ltd.</v>
      </c>
      <c r="D33" s="230"/>
      <c r="E33" s="182" t="str">
        <f ca="1">IF(ISERROR($V33),"",OFFSET('Smelter Look-up'!$D$4,$V33-4,0)&amp;"")</f>
        <v>CHINA</v>
      </c>
      <c r="F33" s="182" t="str">
        <f ca="1">IF(ISERROR($V33),"",OFFSET('Smelter Look-up'!$E$4,$V33-4,0))</f>
        <v>CID001070</v>
      </c>
      <c r="G33" s="182" t="s">
        <v>13217</v>
      </c>
      <c r="H33" s="183">
        <f ca="1">IF(ISERROR($V33),"",OFFSET('Smelter Look-up'!$G$4,$V33-4,0))</f>
        <v>0</v>
      </c>
      <c r="I33" s="184" t="str">
        <f ca="1">IF(ISERROR($V33),"",OFFSET('Smelter Look-up'!$H$4,$V33-4,0))</f>
        <v>Laibin</v>
      </c>
      <c r="J33" s="184" t="str">
        <f ca="1">IF(ISERROR($V33),"",OFFSET('Smelter Look-up'!$I$4,$V33-4,0))</f>
        <v>Guangxi Zhuangzu Zizhiqu</v>
      </c>
      <c r="K33" s="224"/>
      <c r="L33" s="224"/>
      <c r="M33" s="224"/>
      <c r="N33" s="224"/>
      <c r="O33" s="224"/>
      <c r="P33" s="185"/>
      <c r="Q33" s="225"/>
      <c r="R33" s="182" t="str">
        <f ca="1">IF(ISERROR($V33),"",OFFSET('Smelter Look-up'!$C$4,$V33-4,0)&amp;"")</f>
        <v>China Tin Group Co., Ltd.</v>
      </c>
      <c r="S33" s="181" t="str">
        <f t="shared" ca="1" si="2"/>
        <v>CN</v>
      </c>
      <c r="T33" s="181" t="str">
        <f ca="1">IF(B33="","",IF(ISERROR(MATCH($J33,SorP!$B$1:$B$6226,0)),"",INDIRECT("'SorP'!$A$"&amp;MATCH($S33&amp;$J33,SorP!C:C,0))))</f>
        <v>CN-GX</v>
      </c>
      <c r="U33" s="201"/>
      <c r="V33" s="226">
        <f ca="1">IF(C33="",NA(),IF(OR(C33="Smelter not listed",C33="Smelter not yet identified"),MATCH($B33&amp;$D33,'Smelter Look-up'!$J:$J,0),MATCH($B33&amp;$C33,'Smelter Look-up'!$J:$J,0)))</f>
        <v>414</v>
      </c>
      <c r="X33" s="227">
        <f t="shared" ca="1" si="3"/>
        <v>0</v>
      </c>
      <c r="AB33" s="228" t="str">
        <f t="shared" ca="1" si="4"/>
        <v>TinChina Tin Group Co., Ltd.</v>
      </c>
    </row>
    <row r="34" spans="1:28" s="227" customFormat="1" ht="17.399999999999999" hidden="1" customHeight="1">
      <c r="A34" s="181" t="s">
        <v>694</v>
      </c>
      <c r="B34" s="182" t="str">
        <f ca="1">IF(LEN(A34)=0,"",INDEX('Smelter Look-up'!$A:$A,MATCH($A34,'Smelter Look-up'!$E:$E,0)))</f>
        <v>Gold</v>
      </c>
      <c r="C34" s="186" t="str">
        <f ca="1">IF(LEN(A34)=0,"",INDEX('Smelter Look-up'!$C:$C,MATCH($A34,'Smelter Look-up'!$E:$E,0)))</f>
        <v>LS MnM Inc.</v>
      </c>
      <c r="D34" s="230"/>
      <c r="E34" s="182" t="str">
        <f ca="1">IF(ISERROR($V34),"",OFFSET('Smelter Look-up'!$D$4,$V34-4,0)&amp;"")</f>
        <v>KOREA, REPUBLIC OF</v>
      </c>
      <c r="F34" s="182" t="str">
        <f ca="1">IF(ISERROR($V34),"",OFFSET('Smelter Look-up'!$E$4,$V34-4,0))</f>
        <v>CID001078</v>
      </c>
      <c r="G34" s="182" t="str">
        <f ca="1">IF(C34=$X$4,IF(ISERROR($V34),"Enter smelter details","RMI"),IF(ISERROR($V34),"",OFFSET('Smelter Look-up'!$F$4,$V34-4,0)))</f>
        <v>RMI</v>
      </c>
      <c r="H34" s="183">
        <f ca="1">IF(ISERROR($V34),"",OFFSET('Smelter Look-up'!$G$4,$V34-4,0))</f>
        <v>0</v>
      </c>
      <c r="I34" s="184" t="str">
        <f ca="1">IF(ISERROR($V34),"",OFFSET('Smelter Look-up'!$H$4,$V34-4,0))</f>
        <v>Onsan-eup</v>
      </c>
      <c r="J34" s="184" t="str">
        <f ca="1">IF(ISERROR($V34),"",OFFSET('Smelter Look-up'!$I$4,$V34-4,0))</f>
        <v>Ulsan-gwangyeoksi</v>
      </c>
      <c r="K34" s="224"/>
      <c r="L34" s="224"/>
      <c r="M34" s="224"/>
      <c r="N34" s="224"/>
      <c r="O34" s="224"/>
      <c r="P34" s="185"/>
      <c r="Q34" s="225"/>
      <c r="R34" s="182" t="str">
        <f ca="1">IF(ISERROR($V34),"",OFFSET('Smelter Look-up'!$C$4,$V34-4,0)&amp;"")</f>
        <v>LS MnM Inc.</v>
      </c>
      <c r="S34" s="181" t="str">
        <f t="shared" ca="1" si="2"/>
        <v>KR</v>
      </c>
      <c r="T34" s="181" t="str">
        <f ca="1">IF(B34="","",IF(ISERROR(MATCH($J34,SorP!$B$1:$B$6226,0)),"",INDIRECT("'SorP'!$A$"&amp;MATCH($S34&amp;$J34,SorP!C:C,0))))</f>
        <v>KR-31</v>
      </c>
      <c r="U34" s="201"/>
      <c r="V34" s="226">
        <f ca="1">IF(C34="",NA(),IF(OR(C34="Smelter not listed",C34="Smelter not yet identified"),MATCH($B34&amp;$D34,'Smelter Look-up'!$J:$J,0),MATCH($B34&amp;$C34,'Smelter Look-up'!$J:$J,0)))</f>
        <v>168</v>
      </c>
      <c r="X34" s="227">
        <f t="shared" ca="1" si="3"/>
        <v>0</v>
      </c>
      <c r="AB34" s="228" t="str">
        <f t="shared" ca="1" si="4"/>
        <v>GoldLS MnM Inc.</v>
      </c>
    </row>
    <row r="35" spans="1:28" s="227" customFormat="1" ht="17.399999999999999" hidden="1" customHeight="1">
      <c r="A35" s="181" t="s">
        <v>766</v>
      </c>
      <c r="B35" s="182" t="str">
        <f ca="1">IF(LEN(A35)=0,"",INDEX('Smelter Look-up'!$A:$A,MATCH($A35,'Smelter Look-up'!$E:$E,0)))</f>
        <v>Tin</v>
      </c>
      <c r="C35" s="186" t="str">
        <f ca="1">IF(LEN(A35)=0,"",INDEX('Smelter Look-up'!$C:$C,MATCH($A35,'Smelter Look-up'!$E:$E,0)))</f>
        <v>Malaysia Smelting Corporation (MSC)</v>
      </c>
      <c r="D35" s="230"/>
      <c r="E35" s="182" t="str">
        <f ca="1">IF(ISERROR($V35),"",OFFSET('Smelter Look-up'!$D$4,$V35-4,0)&amp;"")</f>
        <v>MALAYSIA</v>
      </c>
      <c r="F35" s="182" t="str">
        <f ca="1">IF(ISERROR($V35),"",OFFSET('Smelter Look-up'!$E$4,$V35-4,0))</f>
        <v>CID001105</v>
      </c>
      <c r="G35" s="182" t="str">
        <f ca="1">IF(C35=$X$4,IF(ISERROR($V35),"Enter smelter details","RMI"),IF(ISERROR($V35),"",OFFSET('Smelter Look-up'!$F$4,$V35-4,0)))</f>
        <v>RMI</v>
      </c>
      <c r="H35" s="183">
        <f ca="1">IF(ISERROR($V35),"",OFFSET('Smelter Look-up'!$G$4,$V35-4,0))</f>
        <v>0</v>
      </c>
      <c r="I35" s="184" t="str">
        <f ca="1">IF(ISERROR($V35),"",OFFSET('Smelter Look-up'!$H$4,$V35-4,0))</f>
        <v>Butterworth</v>
      </c>
      <c r="J35" s="184" t="str">
        <f ca="1">IF(ISERROR($V35),"",OFFSET('Smelter Look-up'!$I$4,$V35-4,0))</f>
        <v>Pulau Pinang</v>
      </c>
      <c r="K35" s="224"/>
      <c r="L35" s="224"/>
      <c r="M35" s="224"/>
      <c r="N35" s="224"/>
      <c r="O35" s="224"/>
      <c r="P35" s="185"/>
      <c r="Q35" s="225"/>
      <c r="R35" s="182" t="str">
        <f ca="1">IF(ISERROR($V35),"",OFFSET('Smelter Look-up'!$C$4,$V35-4,0)&amp;"")</f>
        <v>Malaysia Smelting Corporation (MSC)</v>
      </c>
      <c r="S35" s="181" t="str">
        <f t="shared" ca="1" si="2"/>
        <v>MY</v>
      </c>
      <c r="T35" s="181" t="str">
        <f ca="1">IF(B35="","",IF(ISERROR(MATCH($J35,SorP!$B$1:$B$6226,0)),"",INDIRECT("'SorP'!$A$"&amp;MATCH($S35&amp;$J35,SorP!C:C,0))))</f>
        <v>MY-07</v>
      </c>
      <c r="U35" s="201"/>
      <c r="V35" s="226">
        <f ca="1">IF(C35="",NA(),IF(OR(C35="Smelter not listed",C35="Smelter not yet identified"),MATCH($B35&amp;$D35,'Smelter Look-up'!$J:$J,0),MATCH($B35&amp;$C35,'Smelter Look-up'!$J:$J,0)))</f>
        <v>474</v>
      </c>
      <c r="X35" s="227">
        <f t="shared" ca="1" si="3"/>
        <v>0</v>
      </c>
      <c r="AB35" s="228" t="str">
        <f t="shared" ca="1" si="4"/>
        <v>TinMalaysia Smelting Corporation (MSC)</v>
      </c>
    </row>
    <row r="36" spans="1:28" s="227" customFormat="1" ht="17.399999999999999" hidden="1" customHeight="1">
      <c r="A36" s="181" t="s">
        <v>697</v>
      </c>
      <c r="B36" s="182" t="str">
        <f ca="1">IF(LEN(A36)=0,"",INDEX('Smelter Look-up'!$A:$A,MATCH($A36,'Smelter Look-up'!$E:$E,0)))</f>
        <v>Gold</v>
      </c>
      <c r="C36" s="186" t="str">
        <f ca="1">IF(LEN(A36)=0,"",INDEX('Smelter Look-up'!$C:$C,MATCH($A36,'Smelter Look-up'!$E:$E,0)))</f>
        <v>Materion</v>
      </c>
      <c r="D36" s="230"/>
      <c r="E36" s="182" t="str">
        <f ca="1">IF(ISERROR($V36),"",OFFSET('Smelter Look-up'!$D$4,$V36-4,0)&amp;"")</f>
        <v>UNITED STATES OF AMERICA</v>
      </c>
      <c r="F36" s="182" t="str">
        <f ca="1">IF(ISERROR($V36),"",OFFSET('Smelter Look-up'!$E$4,$V36-4,0))</f>
        <v>CID001113</v>
      </c>
      <c r="G36" s="182" t="str">
        <f ca="1">IF(C36=$X$4,IF(ISERROR($V36),"Enter smelter details","RMI"),IF(ISERROR($V36),"",OFFSET('Smelter Look-up'!$F$4,$V36-4,0)))</f>
        <v>RMI</v>
      </c>
      <c r="H36" s="183">
        <f ca="1">IF(ISERROR($V36),"",OFFSET('Smelter Look-up'!$G$4,$V36-4,0))</f>
        <v>0</v>
      </c>
      <c r="I36" s="184" t="str">
        <f ca="1">IF(ISERROR($V36),"",OFFSET('Smelter Look-up'!$H$4,$V36-4,0))</f>
        <v>Buffalo</v>
      </c>
      <c r="J36" s="184" t="str">
        <f ca="1">IF(ISERROR($V36),"",OFFSET('Smelter Look-up'!$I$4,$V36-4,0))</f>
        <v>New York</v>
      </c>
      <c r="K36" s="224"/>
      <c r="L36" s="224"/>
      <c r="M36" s="224"/>
      <c r="N36" s="224"/>
      <c r="O36" s="224"/>
      <c r="P36" s="185"/>
      <c r="Q36" s="225"/>
      <c r="R36" s="182" t="str">
        <f ca="1">IF(ISERROR($V36),"",OFFSET('Smelter Look-up'!$C$4,$V36-4,0)&amp;"")</f>
        <v>Materion</v>
      </c>
      <c r="S36" s="181" t="str">
        <f t="shared" ca="1" si="2"/>
        <v>US</v>
      </c>
      <c r="T36" s="181" t="str">
        <f ca="1">IF(B36="","",IF(ISERROR(MATCH($J36,SorP!$B$1:$B$6226,0)),"",INDIRECT("'SorP'!$A$"&amp;MATCH($S36&amp;$J36,SorP!C:C,0))))</f>
        <v>US-NY</v>
      </c>
      <c r="U36" s="201"/>
      <c r="V36" s="226">
        <f ca="1">IF(C36="",NA(),IF(OR(C36="Smelter not listed",C36="Smelter not yet identified"),MATCH($B36&amp;$D36,'Smelter Look-up'!$J:$J,0),MATCH($B36&amp;$C36,'Smelter Look-up'!$J:$J,0)))</f>
        <v>174</v>
      </c>
      <c r="X36" s="227">
        <f t="shared" ca="1" si="3"/>
        <v>0</v>
      </c>
      <c r="AB36" s="228" t="str">
        <f t="shared" ca="1" si="4"/>
        <v>GoldMaterion</v>
      </c>
    </row>
    <row r="37" spans="1:28" s="227" customFormat="1" ht="17.399999999999999" hidden="1" customHeight="1">
      <c r="A37" s="181" t="s">
        <v>698</v>
      </c>
      <c r="B37" s="182" t="str">
        <f ca="1">IF(LEN(A37)=0,"",INDEX('Smelter Look-up'!$A:$A,MATCH($A37,'Smelter Look-up'!$E:$E,0)))</f>
        <v>Gold</v>
      </c>
      <c r="C37" s="186" t="str">
        <f ca="1">IF(LEN(A37)=0,"",INDEX('Smelter Look-up'!$C:$C,MATCH($A37,'Smelter Look-up'!$E:$E,0)))</f>
        <v>Matsuda Sangyo Co., Ltd.</v>
      </c>
      <c r="D37" s="230"/>
      <c r="E37" s="182" t="str">
        <f ca="1">IF(ISERROR($V37),"",OFFSET('Smelter Look-up'!$D$4,$V37-4,0)&amp;"")</f>
        <v>JAPAN</v>
      </c>
      <c r="F37" s="182" t="str">
        <f ca="1">IF(ISERROR($V37),"",OFFSET('Smelter Look-up'!$E$4,$V37-4,0))</f>
        <v>CID001119</v>
      </c>
      <c r="G37" s="182" t="str">
        <f ca="1">IF(C37=$X$4,IF(ISERROR($V37),"Enter smelter details","RMI"),IF(ISERROR($V37),"",OFFSET('Smelter Look-up'!$F$4,$V37-4,0)))</f>
        <v>RMI</v>
      </c>
      <c r="H37" s="183">
        <f ca="1">IF(ISERROR($V37),"",OFFSET('Smelter Look-up'!$G$4,$V37-4,0))</f>
        <v>0</v>
      </c>
      <c r="I37" s="184" t="str">
        <f ca="1">IF(ISERROR($V37),"",OFFSET('Smelter Look-up'!$H$4,$V37-4,0))</f>
        <v>Iruma</v>
      </c>
      <c r="J37" s="184" t="str">
        <f ca="1">IF(ISERROR($V37),"",OFFSET('Smelter Look-up'!$I$4,$V37-4,0))</f>
        <v>Saitama</v>
      </c>
      <c r="K37" s="224"/>
      <c r="L37" s="224"/>
      <c r="M37" s="224"/>
      <c r="N37" s="224"/>
      <c r="O37" s="224"/>
      <c r="P37" s="185"/>
      <c r="Q37" s="225"/>
      <c r="R37" s="182" t="str">
        <f ca="1">IF(ISERROR($V37),"",OFFSET('Smelter Look-up'!$C$4,$V37-4,0)&amp;"")</f>
        <v>Matsuda Sangyo Co., Ltd.</v>
      </c>
      <c r="S37" s="181" t="str">
        <f t="shared" ref="S37:S67" ca="1" si="5">IF(B37="","",IF(ISERROR(MATCH($E37,CL,0)),"Unknown",INDIRECT("'C'!$A$"&amp;MATCH($E37,CL,0)+1)))</f>
        <v>JP</v>
      </c>
      <c r="T37" s="181" t="str">
        <f ca="1">IF(B37="","",IF(ISERROR(MATCH($J37,SorP!$B$1:$B$6226,0)),"",INDIRECT("'SorP'!$A$"&amp;MATCH($S37&amp;$J37,SorP!C:C,0))))</f>
        <v>JP-11</v>
      </c>
      <c r="U37" s="201"/>
      <c r="V37" s="226">
        <f ca="1">IF(C37="",NA(),IF(OR(C37="Smelter not listed",C37="Smelter not yet identified"),MATCH($B37&amp;$D37,'Smelter Look-up'!$J:$J,0),MATCH($B37&amp;$C37,'Smelter Look-up'!$J:$J,0)))</f>
        <v>175</v>
      </c>
      <c r="X37" s="227">
        <f t="shared" ref="X37:X67" ca="1" si="6">IF(AND(C37="Smelter not listed",OR(LEN(D37)=0,LEN(E37)=0)),1,0)</f>
        <v>0</v>
      </c>
      <c r="AB37" s="228" t="str">
        <f t="shared" ref="AB37:AB67" ca="1" si="7">B37&amp;C37</f>
        <v>GoldMatsuda Sangyo Co., Ltd.</v>
      </c>
    </row>
    <row r="38" spans="1:28" s="227" customFormat="1" ht="17.399999999999999" hidden="1" customHeight="1">
      <c r="A38" s="181" t="s">
        <v>1767</v>
      </c>
      <c r="B38" s="182" t="str">
        <f ca="1">IF(LEN(A38)=0,"",INDEX('Smelter Look-up'!$A:$A,MATCH($A38,'Smelter Look-up'!$E:$E,0)))</f>
        <v>Tin</v>
      </c>
      <c r="C38" s="186" t="str">
        <f ca="1">IF(LEN(A38)=0,"",INDEX('Smelter Look-up'!$C:$C,MATCH($A38,'Smelter Look-up'!$E:$E,0)))</f>
        <v>Metallic Resources, Inc.</v>
      </c>
      <c r="D38" s="230"/>
      <c r="E38" s="182" t="str">
        <f ca="1">IF(ISERROR($V38),"",OFFSET('Smelter Look-up'!$D$4,$V38-4,0)&amp;"")</f>
        <v>UNITED STATES OF AMERICA</v>
      </c>
      <c r="F38" s="182" t="str">
        <f ca="1">IF(ISERROR($V38),"",OFFSET('Smelter Look-up'!$E$4,$V38-4,0))</f>
        <v>CID001142</v>
      </c>
      <c r="G38" s="182" t="str">
        <f ca="1">IF(C38=$X$4,IF(ISERROR($V38),"Enter smelter details","RMI"),IF(ISERROR($V38),"",OFFSET('Smelter Look-up'!$F$4,$V38-4,0)))</f>
        <v>RMI</v>
      </c>
      <c r="H38" s="183">
        <f ca="1">IF(ISERROR($V38),"",OFFSET('Smelter Look-up'!$G$4,$V38-4,0))</f>
        <v>0</v>
      </c>
      <c r="I38" s="184" t="str">
        <f ca="1">IF(ISERROR($V38),"",OFFSET('Smelter Look-up'!$H$4,$V38-4,0))</f>
        <v>Twinsburg</v>
      </c>
      <c r="J38" s="184" t="str">
        <f ca="1">IF(ISERROR($V38),"",OFFSET('Smelter Look-up'!$I$4,$V38-4,0))</f>
        <v>Ohio</v>
      </c>
      <c r="K38" s="224"/>
      <c r="L38" s="224"/>
      <c r="M38" s="224"/>
      <c r="N38" s="224"/>
      <c r="O38" s="224"/>
      <c r="P38" s="185"/>
      <c r="Q38" s="225"/>
      <c r="R38" s="182" t="str">
        <f ca="1">IF(ISERROR($V38),"",OFFSET('Smelter Look-up'!$C$4,$V38-4,0)&amp;"")</f>
        <v>Metallic Resources, Inc.</v>
      </c>
      <c r="S38" s="181" t="str">
        <f t="shared" ca="1" si="5"/>
        <v>US</v>
      </c>
      <c r="T38" s="181" t="str">
        <f ca="1">IF(B38="","",IF(ISERROR(MATCH($J38,SorP!$B$1:$B$6226,0)),"",INDIRECT("'SorP'!$A$"&amp;MATCH($S38&amp;$J38,SorP!C:C,0))))</f>
        <v>US-OH</v>
      </c>
      <c r="U38" s="201"/>
      <c r="V38" s="226">
        <f ca="1">IF(C38="",NA(),IF(OR(C38="Smelter not listed",C38="Smelter not yet identified"),MATCH($B38&amp;$D38,'Smelter Look-up'!$J:$J,0),MATCH($B38&amp;$C38,'Smelter Look-up'!$J:$J,0)))</f>
        <v>479</v>
      </c>
      <c r="X38" s="227">
        <f t="shared" ca="1" si="6"/>
        <v>0</v>
      </c>
      <c r="AB38" s="228" t="str">
        <f t="shared" ca="1" si="7"/>
        <v>TinMetallic Resources, Inc.</v>
      </c>
    </row>
    <row r="39" spans="1:28" s="227" customFormat="1" ht="17.399999999999999" hidden="1" customHeight="1">
      <c r="A39" s="181" t="s">
        <v>1612</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185</v>
      </c>
      <c r="X39" s="227">
        <f t="shared" ca="1" si="6"/>
        <v>0</v>
      </c>
      <c r="AB39" s="228" t="str">
        <f t="shared" ca="1" si="7"/>
        <v>GoldMetalor Technologies (Suzhou) Ltd.</v>
      </c>
    </row>
    <row r="40" spans="1:28" s="227" customFormat="1" ht="17.399999999999999" hidden="1" customHeight="1">
      <c r="A40" s="181" t="s">
        <v>699</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183</v>
      </c>
      <c r="X40" s="227">
        <f t="shared" ca="1" si="6"/>
        <v>0</v>
      </c>
      <c r="AB40" s="228" t="str">
        <f t="shared" ca="1" si="7"/>
        <v>GoldMetalor Technologies (Hong Kong) Ltd.</v>
      </c>
    </row>
    <row r="41" spans="1:28" s="227" customFormat="1" ht="17.399999999999999" hidden="1" customHeight="1">
      <c r="A41" s="181" t="s">
        <v>700</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 ca="1">IF(C41="",NA(),IF(OR(C41="Smelter not listed",C41="Smelter not yet identified"),MATCH($B41&amp;$D41,'Smelter Look-up'!$J:$J,0),MATCH($B41&amp;$C41,'Smelter Look-up'!$J:$J,0)))</f>
        <v>184</v>
      </c>
      <c r="X41" s="227">
        <f t="shared" ca="1" si="6"/>
        <v>0</v>
      </c>
      <c r="AB41" s="228" t="str">
        <f t="shared" ca="1" si="7"/>
        <v>GoldMetalor Technologies (Singapore) Pte., Ltd.</v>
      </c>
    </row>
    <row r="42" spans="1:28" s="227" customFormat="1" ht="17.399999999999999" hidden="1" customHeight="1">
      <c r="A42" s="181" t="s">
        <v>701</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186</v>
      </c>
      <c r="X42" s="227">
        <f t="shared" ca="1" si="6"/>
        <v>0</v>
      </c>
      <c r="AB42" s="228" t="str">
        <f t="shared" ca="1" si="7"/>
        <v>GoldMetalor Technologies S.A.</v>
      </c>
    </row>
    <row r="43" spans="1:28" s="227" customFormat="1" ht="17.399999999999999" hidden="1" customHeight="1">
      <c r="A43" s="181" t="s">
        <v>702</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187</v>
      </c>
      <c r="X43" s="227">
        <f t="shared" ca="1" si="6"/>
        <v>0</v>
      </c>
      <c r="AB43" s="228" t="str">
        <f t="shared" ca="1" si="7"/>
        <v>GoldMetalor USA Refining Corporation</v>
      </c>
    </row>
    <row r="44" spans="1:28" s="227" customFormat="1" ht="17.399999999999999" customHeight="1">
      <c r="A44" s="181" t="s">
        <v>747</v>
      </c>
      <c r="B44" s="182" t="str">
        <f ca="1">IF(LEN(A44)=0,"",INDEX('Smelter Look-up'!$A:$A,MATCH($A44,'Smelter Look-up'!$E:$E,0)))</f>
        <v>Tantalum</v>
      </c>
      <c r="C44" s="186" t="str">
        <f ca="1">IF(LEN(A44)=0,"",INDEX('Smelter Look-up'!$C:$C,MATCH($A44,'Smelter Look-up'!$E:$E,0)))</f>
        <v>Metallurgical Products India Pvt., Ltd.</v>
      </c>
      <c r="D44" s="230"/>
      <c r="E44" s="182" t="str">
        <f ca="1">IF(ISERROR($V44),"",OFFSET('Smelter Look-up'!$D$4,$V44-4,0)&amp;"")</f>
        <v>INDIA</v>
      </c>
      <c r="F44" s="182" t="str">
        <f ca="1">IF(ISERROR($V44),"",OFFSET('Smelter Look-up'!$E$4,$V44-4,0))</f>
        <v>CID001163</v>
      </c>
      <c r="G44" s="182" t="str">
        <f ca="1">IF(C44=$X$4,IF(ISERROR($V44),"Enter smelter details","RMI"),IF(ISERROR($V44),"",OFFSET('Smelter Look-up'!$F$4,$V44-4,0)))</f>
        <v>RMI</v>
      </c>
      <c r="H44" s="183">
        <f ca="1">IF(ISERROR($V44),"",OFFSET('Smelter Look-up'!$G$4,$V44-4,0))</f>
        <v>0</v>
      </c>
      <c r="I44" s="184" t="str">
        <f ca="1">IF(ISERROR($V44),"",OFFSET('Smelter Look-up'!$H$4,$V44-4,0))</f>
        <v>District Raigad</v>
      </c>
      <c r="J44" s="184" t="str">
        <f ca="1">IF(ISERROR($V44),"",OFFSET('Smelter Look-up'!$I$4,$V44-4,0))</f>
        <v>Mahārāshtra</v>
      </c>
      <c r="K44" s="224"/>
      <c r="L44" s="224"/>
      <c r="M44" s="224"/>
      <c r="N44" s="224"/>
      <c r="O44" s="224"/>
      <c r="P44" s="185"/>
      <c r="Q44" s="225"/>
      <c r="R44" s="182" t="str">
        <f ca="1">IF(ISERROR($V44),"",OFFSET('Smelter Look-up'!$C$4,$V44-4,0)&amp;"")</f>
        <v>Metallurgical Products India Pvt., Ltd.</v>
      </c>
      <c r="S44" s="181" t="str">
        <f t="shared" ca="1" si="5"/>
        <v>IN</v>
      </c>
      <c r="T44" s="181" t="str">
        <f ca="1">IF(B44="","",IF(ISERROR(MATCH($J44,SorP!$B$1:$B$6226,0)),"",INDIRECT("'SorP'!$A$"&amp;MATCH($S44&amp;$J44,SorP!C:C,0))))</f>
        <v>IN-MH</v>
      </c>
      <c r="U44" s="201"/>
      <c r="V44" s="226">
        <f ca="1">IF(C44="",NA(),IF(OR(C44="Smelter not listed",C44="Smelter not yet identified"),MATCH($B44&amp;$D44,'Smelter Look-up'!$J:$J,0),MATCH($B44&amp;$C44,'Smelter Look-up'!$J:$J,0)))</f>
        <v>361</v>
      </c>
      <c r="X44" s="227">
        <f t="shared" ca="1" si="6"/>
        <v>0</v>
      </c>
      <c r="AB44" s="228" t="str">
        <f t="shared" ca="1" si="7"/>
        <v>TantalumMetallurgical Products India Pvt., Ltd.</v>
      </c>
    </row>
    <row r="45" spans="1:28" s="227" customFormat="1" ht="17.399999999999999" hidden="1" customHeight="1">
      <c r="A45" s="181" t="s">
        <v>767</v>
      </c>
      <c r="B45" s="182" t="str">
        <f ca="1">IF(LEN(A45)=0,"",INDEX('Smelter Look-up'!$A:$A,MATCH($A45,'Smelter Look-up'!$E:$E,0)))</f>
        <v>Tin</v>
      </c>
      <c r="C45" s="186" t="str">
        <f ca="1">IF(LEN(A45)=0,"",INDEX('Smelter Look-up'!$C:$C,MATCH($A45,'Smelter Look-up'!$E:$E,0)))</f>
        <v>Mineracao Taboca S.A.</v>
      </c>
      <c r="D45" s="230"/>
      <c r="E45" s="182" t="str">
        <f ca="1">IF(ISERROR($V45),"",OFFSET('Smelter Look-up'!$D$4,$V45-4,0)&amp;"")</f>
        <v>BRAZIL</v>
      </c>
      <c r="F45" s="182" t="str">
        <f ca="1">IF(ISERROR($V45),"",OFFSET('Smelter Look-up'!$E$4,$V45-4,0))</f>
        <v>CID001173</v>
      </c>
      <c r="G45" s="182" t="str">
        <f ca="1">IF(C45=$X$4,IF(ISERROR($V45),"Enter smelter details","RMI"),IF(ISERROR($V45),"",OFFSET('Smelter Look-up'!$F$4,$V45-4,0)))</f>
        <v>RMI</v>
      </c>
      <c r="H45" s="183">
        <f ca="1">IF(ISERROR($V45),"",OFFSET('Smelter Look-up'!$G$4,$V45-4,0))</f>
        <v>0</v>
      </c>
      <c r="I45" s="184" t="str">
        <f ca="1">IF(ISERROR($V45),"",OFFSET('Smelter Look-up'!$H$4,$V45-4,0))</f>
        <v>Bairro Guarapiranga</v>
      </c>
      <c r="J45" s="184" t="str">
        <f ca="1">IF(ISERROR($V45),"",OFFSET('Smelter Look-up'!$I$4,$V45-4,0))</f>
        <v>São Paulo</v>
      </c>
      <c r="K45" s="224"/>
      <c r="L45" s="224"/>
      <c r="M45" s="224"/>
      <c r="N45" s="224"/>
      <c r="O45" s="224"/>
      <c r="P45" s="185"/>
      <c r="Q45" s="225"/>
      <c r="R45" s="182" t="str">
        <f ca="1">IF(ISERROR($V45),"",OFFSET('Smelter Look-up'!$C$4,$V45-4,0)&amp;"")</f>
        <v>Mineracao Taboca S.A.</v>
      </c>
      <c r="S45" s="181" t="str">
        <f t="shared" ca="1" si="5"/>
        <v>BR</v>
      </c>
      <c r="T45" s="181" t="str">
        <f ca="1">IF(B45="","",IF(ISERROR(MATCH($J45,SorP!$B$1:$B$6226,0)),"",INDIRECT("'SorP'!$A$"&amp;MATCH($S45&amp;$J45,SorP!C:C,0))))</f>
        <v>BR-SP</v>
      </c>
      <c r="U45" s="201"/>
      <c r="V45" s="226">
        <f ca="1">IF(C45="",NA(),IF(OR(C45="Smelter not listed",C45="Smelter not yet identified"),MATCH($B45&amp;$D45,'Smelter Look-up'!$J:$J,0),MATCH($B45&amp;$C45,'Smelter Look-up'!$J:$J,0)))</f>
        <v>482</v>
      </c>
      <c r="X45" s="227">
        <f t="shared" ca="1" si="6"/>
        <v>0</v>
      </c>
      <c r="AB45" s="228" t="str">
        <f t="shared" ca="1" si="7"/>
        <v>TinMineracao Taboca S.A.</v>
      </c>
    </row>
    <row r="46" spans="1:28" s="227" customFormat="1" ht="17.399999999999999" hidden="1" customHeight="1">
      <c r="A46" s="181" t="s">
        <v>768</v>
      </c>
      <c r="B46" s="182" t="str">
        <f ca="1">IF(LEN(A46)=0,"",INDEX('Smelter Look-up'!$A:$A,MATCH($A46,'Smelter Look-up'!$E:$E,0)))</f>
        <v>Tin</v>
      </c>
      <c r="C46" s="186" t="str">
        <f ca="1">IF(LEN(A46)=0,"",INDEX('Smelter Look-up'!$C:$C,MATCH($A46,'Smelter Look-up'!$E:$E,0)))</f>
        <v>Minsur</v>
      </c>
      <c r="D46" s="230"/>
      <c r="E46" s="182" t="str">
        <f ca="1">IF(ISERROR($V46),"",OFFSET('Smelter Look-up'!$D$4,$V46-4,0)&amp;"")</f>
        <v>PERU</v>
      </c>
      <c r="F46" s="182" t="str">
        <f ca="1">IF(ISERROR($V46),"",OFFSET('Smelter Look-up'!$E$4,$V46-4,0))</f>
        <v>CID001182</v>
      </c>
      <c r="G46" s="182" t="str">
        <f ca="1">IF(C46=$X$4,IF(ISERROR($V46),"Enter smelter details","RMI"),IF(ISERROR($V46),"",OFFSET('Smelter Look-up'!$F$4,$V46-4,0)))</f>
        <v>RMI</v>
      </c>
      <c r="H46" s="183">
        <f ca="1">IF(ISERROR($V46),"",OFFSET('Smelter Look-up'!$G$4,$V46-4,0))</f>
        <v>0</v>
      </c>
      <c r="I46" s="184" t="str">
        <f ca="1">IF(ISERROR($V46),"",OFFSET('Smelter Look-up'!$H$4,$V46-4,0))</f>
        <v>Paracas</v>
      </c>
      <c r="J46" s="184" t="str">
        <f ca="1">IF(ISERROR($V46),"",OFFSET('Smelter Look-up'!$I$4,$V46-4,0))</f>
        <v>Ika</v>
      </c>
      <c r="K46" s="224"/>
      <c r="L46" s="224"/>
      <c r="M46" s="224"/>
      <c r="N46" s="224"/>
      <c r="O46" s="224"/>
      <c r="P46" s="185"/>
      <c r="Q46" s="225"/>
      <c r="R46" s="182" t="str">
        <f ca="1">IF(ISERROR($V46),"",OFFSET('Smelter Look-up'!$C$4,$V46-4,0)&amp;"")</f>
        <v>Minsur</v>
      </c>
      <c r="S46" s="181" t="str">
        <f t="shared" ca="1" si="5"/>
        <v>PE</v>
      </c>
      <c r="T46" s="181" t="str">
        <f ca="1">IF(B46="","",IF(ISERROR(MATCH($J46,SorP!$B$1:$B$6226,0)),"",INDIRECT("'SorP'!$A$"&amp;MATCH($S46&amp;$J46,SorP!C:C,0))))</f>
        <v>PE-ICA</v>
      </c>
      <c r="U46" s="201"/>
      <c r="V46" s="226">
        <f ca="1">IF(C46="",NA(),IF(OR(C46="Smelter not listed",C46="Smelter not yet identified"),MATCH($B46&amp;$D46,'Smelter Look-up'!$J:$J,0),MATCH($B46&amp;$C46,'Smelter Look-up'!$J:$J,0)))</f>
        <v>487</v>
      </c>
      <c r="X46" s="227">
        <f t="shared" ca="1" si="6"/>
        <v>0</v>
      </c>
      <c r="AB46" s="228" t="str">
        <f t="shared" ca="1" si="7"/>
        <v>TinMinsur</v>
      </c>
    </row>
    <row r="47" spans="1:28" s="227" customFormat="1" ht="17.399999999999999" hidden="1" customHeight="1">
      <c r="A47" s="181" t="s">
        <v>704</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192</v>
      </c>
      <c r="X47" s="227">
        <f t="shared" ca="1" si="6"/>
        <v>0</v>
      </c>
      <c r="AB47" s="228" t="str">
        <f t="shared" ca="1" si="7"/>
        <v>GoldMitsubishi Materials Corporation</v>
      </c>
    </row>
    <row r="48" spans="1:28" s="227" customFormat="1" ht="17.399999999999999" hidden="1" customHeight="1">
      <c r="A48" s="181" t="s">
        <v>769</v>
      </c>
      <c r="B48" s="182" t="str">
        <f ca="1">IF(LEN(A48)=0,"",INDEX('Smelter Look-up'!$A:$A,MATCH($A48,'Smelter Look-up'!$E:$E,0)))</f>
        <v>Tin</v>
      </c>
      <c r="C48" s="186" t="str">
        <f ca="1">IF(LEN(A48)=0,"",INDEX('Smelter Look-up'!$C:$C,MATCH($A48,'Smelter Look-up'!$E:$E,0)))</f>
        <v>Mitsubishi Materials Corporation</v>
      </c>
      <c r="D48" s="230"/>
      <c r="E48" s="182" t="str">
        <f ca="1">IF(ISERROR($V48),"",OFFSET('Smelter Look-up'!$D$4,$V48-4,0)&amp;"")</f>
        <v>JAPAN</v>
      </c>
      <c r="F48" s="182" t="str">
        <f ca="1">IF(ISERROR($V48),"",OFFSET('Smelter Look-up'!$E$4,$V48-4,0))</f>
        <v>CID001191</v>
      </c>
      <c r="G48" s="182" t="str">
        <f ca="1">IF(C48=$X$4,IF(ISERROR($V48),"Enter smelter details","RMI"),IF(ISERROR($V48),"",OFFSET('Smelter Look-up'!$F$4,$V48-4,0)))</f>
        <v>RMI</v>
      </c>
      <c r="H48" s="183">
        <f ca="1">IF(ISERROR($V48),"",OFFSET('Smelter Look-up'!$G$4,$V48-4,0))</f>
        <v>0</v>
      </c>
      <c r="I48" s="184" t="str">
        <f ca="1">IF(ISERROR($V48),"",OFFSET('Smelter Look-up'!$H$4,$V48-4,0))</f>
        <v>Asago</v>
      </c>
      <c r="J48" s="184" t="str">
        <f ca="1">IF(ISERROR($V48),"",OFFSET('Smelter Look-up'!$I$4,$V48-4,0))</f>
        <v>Hyogo</v>
      </c>
      <c r="K48" s="224"/>
      <c r="L48" s="224"/>
      <c r="M48" s="224"/>
      <c r="N48" s="224"/>
      <c r="O48" s="224"/>
      <c r="P48" s="185"/>
      <c r="Q48" s="225"/>
      <c r="R48" s="182" t="str">
        <f ca="1">IF(ISERROR($V48),"",OFFSET('Smelter Look-up'!$C$4,$V48-4,0)&amp;"")</f>
        <v>Mitsubishi Materials Corporation</v>
      </c>
      <c r="S48" s="181" t="str">
        <f t="shared" ca="1" si="5"/>
        <v>JP</v>
      </c>
      <c r="T48" s="181" t="str">
        <f ca="1">IF(B48="","",IF(ISERROR(MATCH($J48,SorP!$B$1:$B$6226,0)),"",INDIRECT("'SorP'!$A$"&amp;MATCH($S48&amp;$J48,SorP!C:C,0))))</f>
        <v>JP-28</v>
      </c>
      <c r="U48" s="201"/>
      <c r="V48" s="226">
        <f ca="1">IF(C48="",NA(),IF(OR(C48="Smelter not listed",C48="Smelter not yet identified"),MATCH($B48&amp;$D48,'Smelter Look-up'!$J:$J,0),MATCH($B48&amp;$C48,'Smelter Look-up'!$J:$J,0)))</f>
        <v>488</v>
      </c>
      <c r="X48" s="227">
        <f t="shared" ca="1" si="6"/>
        <v>0</v>
      </c>
      <c r="AB48" s="228" t="str">
        <f t="shared" ca="1" si="7"/>
        <v>TinMitsubishi Materials Corporation</v>
      </c>
    </row>
    <row r="49" spans="1:28" s="227" customFormat="1" ht="17.399999999999999" hidden="1" customHeight="1">
      <c r="A49" s="181" t="s">
        <v>749</v>
      </c>
      <c r="B49" s="182" t="str">
        <f ca="1">IF(LEN(A49)=0,"",INDEX('Smelter Look-up'!$A:$A,MATCH($A49,'Smelter Look-up'!$E:$E,0)))</f>
        <v>Tantalum</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CID001192</v>
      </c>
      <c r="G49" s="182" t="str">
        <f ca="1">IF(C49=$X$4,IF(ISERROR($V49),"Enter smelter details","RMI"),IF(ISERROR($V49),"",OFFSET('Smelter Look-up'!$F$4,$V49-4,0)))</f>
        <v>RMI</v>
      </c>
      <c r="H49" s="183">
        <f ca="1">IF(ISERROR($V49),"",OFFSET('Smelter Look-up'!$G$4,$V49-4,0))</f>
        <v>0</v>
      </c>
      <c r="I49" s="184" t="str">
        <f ca="1">IF(ISERROR($V49),"",OFFSET('Smelter Look-up'!$H$4,$V49-4,0))</f>
        <v>Omuta</v>
      </c>
      <c r="J49" s="184" t="str">
        <f ca="1">IF(ISERROR($V49),"",OFFSET('Smelter Look-up'!$I$4,$V49-4,0))</f>
        <v>Fukuoka</v>
      </c>
      <c r="K49" s="224"/>
      <c r="L49" s="224"/>
      <c r="M49" s="224"/>
      <c r="N49" s="224"/>
      <c r="O49" s="224"/>
      <c r="P49" s="185"/>
      <c r="Q49" s="225"/>
      <c r="R49" s="182" t="str">
        <f ca="1">IF(ISERROR($V49),"",OFFSET('Smelter Look-up'!$C$4,$V49-4,0)&amp;"")</f>
        <v>Mitsui Mining and Smelting Co., Ltd.</v>
      </c>
      <c r="S49" s="181" t="str">
        <f t="shared" ca="1" si="5"/>
        <v>JP</v>
      </c>
      <c r="T49" s="181" t="str">
        <f ca="1">IF(B49="","",IF(ISERROR(MATCH($J49,SorP!$B$1:$B$6226,0)),"",INDIRECT("'SorP'!$A$"&amp;MATCH($S49&amp;$J49,SorP!C:C,0))))</f>
        <v>JP-40</v>
      </c>
      <c r="U49" s="201"/>
      <c r="V49" s="226">
        <f ca="1">IF(C49="",NA(),IF(OR(C49="Smelter not listed",C49="Smelter not yet identified"),MATCH($B49&amp;$D49,'Smelter Look-up'!$J:$J,0),MATCH($B49&amp;$C49,'Smelter Look-up'!$J:$J,0)))</f>
        <v>366</v>
      </c>
      <c r="X49" s="227">
        <f t="shared" ca="1" si="6"/>
        <v>0</v>
      </c>
      <c r="AB49" s="228" t="str">
        <f t="shared" ca="1" si="7"/>
        <v>TantalumMitsui Mining and Smelting Co., Ltd.</v>
      </c>
    </row>
    <row r="50" spans="1:28" s="227" customFormat="1" ht="17.399999999999999" hidden="1" customHeight="1">
      <c r="A50" s="181" t="s">
        <v>705</v>
      </c>
      <c r="B50" s="182" t="str">
        <f ca="1">IF(LEN(A50)=0,"",INDEX('Smelter Look-up'!$A:$A,MATCH($A50,'Smelter Look-up'!$E:$E,0)))</f>
        <v>Gold</v>
      </c>
      <c r="C50" s="186" t="str">
        <f ca="1">IF(LEN(A50)=0,"",INDEX('Smelter Look-up'!$C:$C,MATCH($A50,'Smelter Look-up'!$E:$E,0)))</f>
        <v>Mitsui Mining and Smelting Co., Ltd.</v>
      </c>
      <c r="D50" s="230"/>
      <c r="E50" s="182" t="str">
        <f ca="1">IF(ISERROR($V50),"",OFFSET('Smelter Look-up'!$D$4,$V50-4,0)&amp;"")</f>
        <v>JAPAN</v>
      </c>
      <c r="F50" s="182" t="str">
        <f ca="1">IF(ISERROR($V50),"",OFFSET('Smelter Look-up'!$E$4,$V50-4,0))</f>
        <v>CID001193</v>
      </c>
      <c r="G50" s="182" t="str">
        <f ca="1">IF(C50=$X$4,IF(ISERROR($V50),"Enter smelter details","RMI"),IF(ISERROR($V50),"",OFFSET('Smelter Look-up'!$F$4,$V50-4,0)))</f>
        <v>RMI</v>
      </c>
      <c r="H50" s="183">
        <f ca="1">IF(ISERROR($V50),"",OFFSET('Smelter Look-up'!$G$4,$V50-4,0))</f>
        <v>0</v>
      </c>
      <c r="I50" s="184" t="str">
        <f ca="1">IF(ISERROR($V50),"",OFFSET('Smelter Look-up'!$H$4,$V50-4,0))</f>
        <v>Takehara</v>
      </c>
      <c r="J50" s="184" t="str">
        <f ca="1">IF(ISERROR($V50),"",OFFSET('Smelter Look-up'!$I$4,$V50-4,0))</f>
        <v>Hiroshima</v>
      </c>
      <c r="K50" s="224"/>
      <c r="L50" s="224"/>
      <c r="M50" s="224"/>
      <c r="N50" s="224"/>
      <c r="O50" s="224"/>
      <c r="P50" s="185"/>
      <c r="Q50" s="225"/>
      <c r="R50" s="182" t="str">
        <f ca="1">IF(ISERROR($V50),"",OFFSET('Smelter Look-up'!$C$4,$V50-4,0)&amp;"")</f>
        <v>Mitsui Mining and Smelting Co., Ltd.</v>
      </c>
      <c r="S50" s="181" t="str">
        <f t="shared" ca="1" si="5"/>
        <v>JP</v>
      </c>
      <c r="T50" s="181" t="str">
        <f ca="1">IF(B50="","",IF(ISERROR(MATCH($J50,SorP!$B$1:$B$6226,0)),"",INDIRECT("'SorP'!$A$"&amp;MATCH($S50&amp;$J50,SorP!C:C,0))))</f>
        <v>JP-34</v>
      </c>
      <c r="U50" s="201"/>
      <c r="V50" s="226">
        <f ca="1">IF(C50="",NA(),IF(OR(C50="Smelter not listed",C50="Smelter not yet identified"),MATCH($B50&amp;$D50,'Smelter Look-up'!$J:$J,0),MATCH($B50&amp;$C50,'Smelter Look-up'!$J:$J,0)))</f>
        <v>194</v>
      </c>
      <c r="X50" s="227">
        <f t="shared" ca="1" si="6"/>
        <v>0</v>
      </c>
      <c r="AB50" s="228" t="str">
        <f t="shared" ca="1" si="7"/>
        <v>GoldMitsui Mining and Smelting Co., Ltd.</v>
      </c>
    </row>
    <row r="51" spans="1:28" s="227" customFormat="1" ht="17.399999999999999" hidden="1" customHeight="1">
      <c r="A51" s="181" t="s">
        <v>750</v>
      </c>
      <c r="B51" s="182" t="str">
        <f ca="1">IF(LEN(A51)=0,"",INDEX('Smelter Look-up'!$A:$A,MATCH($A51,'Smelter Look-up'!$E:$E,0)))</f>
        <v>Tantalum</v>
      </c>
      <c r="C51" s="186" t="str">
        <f ca="1">IF(LEN(A51)=0,"",INDEX('Smelter Look-up'!$C:$C,MATCH($A51,'Smelter Look-up'!$E:$E,0)))</f>
        <v>NPM Silmet AS</v>
      </c>
      <c r="D51" s="230"/>
      <c r="E51" s="182" t="str">
        <f ca="1">IF(ISERROR($V51),"",OFFSET('Smelter Look-up'!$D$4,$V51-4,0)&amp;"")</f>
        <v>ESTONIA</v>
      </c>
      <c r="F51" s="182" t="str">
        <f ca="1">IF(ISERROR($V51),"",OFFSET('Smelter Look-up'!$E$4,$V51-4,0))</f>
        <v>CID001200</v>
      </c>
      <c r="G51" s="182" t="str">
        <f ca="1">IF(C51=$X$4,IF(ISERROR($V51),"Enter smelter details","RMI"),IF(ISERROR($V51),"",OFFSET('Smelter Look-up'!$F$4,$V51-4,0)))</f>
        <v>RMI</v>
      </c>
      <c r="H51" s="183">
        <f ca="1">IF(ISERROR($V51),"",OFFSET('Smelter Look-up'!$G$4,$V51-4,0))</f>
        <v>0</v>
      </c>
      <c r="I51" s="184" t="str">
        <f ca="1">IF(ISERROR($V51),"",OFFSET('Smelter Look-up'!$H$4,$V51-4,0))</f>
        <v>Sillamäe</v>
      </c>
      <c r="J51" s="184" t="str">
        <f ca="1">IF(ISERROR($V51),"",OFFSET('Smelter Look-up'!$I$4,$V51-4,0))</f>
        <v>Ida-Virumaa</v>
      </c>
      <c r="K51" s="224"/>
      <c r="L51" s="224"/>
      <c r="M51" s="224"/>
      <c r="N51" s="224"/>
      <c r="O51" s="224"/>
      <c r="P51" s="185"/>
      <c r="Q51" s="225"/>
      <c r="R51" s="182" t="str">
        <f ca="1">IF(ISERROR($V51),"",OFFSET('Smelter Look-up'!$C$4,$V51-4,0)&amp;"")</f>
        <v>NPM Silmet AS</v>
      </c>
      <c r="S51" s="181" t="str">
        <f t="shared" ca="1" si="5"/>
        <v>EE</v>
      </c>
      <c r="T51" s="181" t="str">
        <f ca="1">IF(B51="","",IF(ISERROR(MATCH($J51,SorP!$B$1:$B$6226,0)),"",INDIRECT("'SorP'!$A$"&amp;MATCH($S51&amp;$J51,SorP!C:C,0))))</f>
        <v>EE-45</v>
      </c>
      <c r="U51" s="201"/>
      <c r="V51" s="226">
        <f ca="1">IF(C51="",NA(),IF(OR(C51="Smelter not listed",C51="Smelter not yet identified"),MATCH($B51&amp;$D51,'Smelter Look-up'!$J:$J,0),MATCH($B51&amp;$C51,'Smelter Look-up'!$J:$J,0)))</f>
        <v>370</v>
      </c>
      <c r="X51" s="227">
        <f t="shared" ca="1" si="6"/>
        <v>0</v>
      </c>
      <c r="AB51" s="228" t="str">
        <f t="shared" ca="1" si="7"/>
        <v>TantalumNPM Silmet AS</v>
      </c>
    </row>
    <row r="52" spans="1:28" s="227" customFormat="1" ht="17.399999999999999" hidden="1" customHeight="1">
      <c r="A52" s="181" t="s">
        <v>1774</v>
      </c>
      <c r="B52" s="182" t="str">
        <f ca="1">IF(LEN(A52)=0,"",INDEX('Smelter Look-up'!$A:$A,MATCH($A52,'Smelter Look-up'!$E:$E,0)))</f>
        <v>Tin</v>
      </c>
      <c r="C52" s="186" t="str">
        <f ca="1">IF(LEN(A52)=0,"",INDEX('Smelter Look-up'!$C:$C,MATCH($A52,'Smelter Look-up'!$E:$E,0)))</f>
        <v>Jiangxi New Nanshan Technology Ltd.</v>
      </c>
      <c r="D52" s="230"/>
      <c r="E52" s="182" t="str">
        <f ca="1">IF(ISERROR($V52),"",OFFSET('Smelter Look-up'!$D$4,$V52-4,0)&amp;"")</f>
        <v>CHINA</v>
      </c>
      <c r="F52" s="182" t="str">
        <f ca="1">IF(ISERROR($V52),"",OFFSET('Smelter Look-up'!$E$4,$V52-4,0))</f>
        <v>CID001231</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Jiangxi New Nanshan Technology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464</v>
      </c>
      <c r="X52" s="227">
        <f t="shared" ca="1" si="6"/>
        <v>0</v>
      </c>
      <c r="AB52" s="228" t="str">
        <f t="shared" ca="1" si="7"/>
        <v>TinJiangxi New Nanshan Technology Ltd.</v>
      </c>
    </row>
    <row r="53" spans="1:28" s="227" customFormat="1" ht="17.399999999999999" hidden="1" customHeight="1">
      <c r="A53" s="181" t="s">
        <v>709</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204</v>
      </c>
      <c r="X53" s="227">
        <f t="shared" ca="1" si="6"/>
        <v>0</v>
      </c>
      <c r="AB53" s="228" t="str">
        <f t="shared" ca="1" si="7"/>
        <v>GoldNihon Material Co., Ltd.</v>
      </c>
    </row>
    <row r="54" spans="1:28" s="227" customFormat="1" ht="17.399999999999999" hidden="1" customHeight="1">
      <c r="A54" s="181" t="s">
        <v>751</v>
      </c>
      <c r="B54" s="182" t="str">
        <f ca="1">IF(LEN(A54)=0,"",INDEX('Smelter Look-up'!$A:$A,MATCH($A54,'Smelter Look-up'!$E:$E,0)))</f>
        <v>Tantalum</v>
      </c>
      <c r="C54" s="186" t="str">
        <f ca="1">IF(LEN(A54)=0,"",INDEX('Smelter Look-up'!$C:$C,MATCH($A54,'Smelter Look-up'!$E:$E,0)))</f>
        <v>Ningxia Orient Tantalum Industry Co., Ltd.</v>
      </c>
      <c r="D54" s="230"/>
      <c r="E54" s="182" t="str">
        <f ca="1">IF(ISERROR($V54),"",OFFSET('Smelter Look-up'!$D$4,$V54-4,0)&amp;"")</f>
        <v>CHINA</v>
      </c>
      <c r="F54" s="182" t="str">
        <f ca="1">IF(ISERROR($V54),"",OFFSET('Smelter Look-up'!$E$4,$V54-4,0))</f>
        <v>CID001277</v>
      </c>
      <c r="G54" s="182" t="str">
        <f ca="1">IF(C54=$X$4,IF(ISERROR($V54),"Enter smelter details","RMI"),IF(ISERROR($V54),"",OFFSET('Smelter Look-up'!$F$4,$V54-4,0)))</f>
        <v>RMI</v>
      </c>
      <c r="H54" s="183">
        <f ca="1">IF(ISERROR($V54),"",OFFSET('Smelter Look-up'!$G$4,$V54-4,0))</f>
        <v>0</v>
      </c>
      <c r="I54" s="184" t="str">
        <f ca="1">IF(ISERROR($V54),"",OFFSET('Smelter Look-up'!$H$4,$V54-4,0))</f>
        <v>Shizuishan City</v>
      </c>
      <c r="J54" s="184" t="str">
        <f ca="1">IF(ISERROR($V54),"",OFFSET('Smelter Look-up'!$I$4,$V54-4,0))</f>
        <v>Ningxia Huizi Zizhiqu</v>
      </c>
      <c r="K54" s="224"/>
      <c r="L54" s="224"/>
      <c r="M54" s="224"/>
      <c r="N54" s="224"/>
      <c r="O54" s="224"/>
      <c r="P54" s="185"/>
      <c r="Q54" s="225"/>
      <c r="R54" s="182" t="str">
        <f ca="1">IF(ISERROR($V54),"",OFFSET('Smelter Look-up'!$C$4,$V54-4,0)&amp;"")</f>
        <v>Ningxia Orient Tantalum Industry Co., Ltd.</v>
      </c>
      <c r="S54" s="181" t="str">
        <f t="shared" ca="1" si="5"/>
        <v>CN</v>
      </c>
      <c r="T54" s="181" t="str">
        <f ca="1">IF(B54="","",IF(ISERROR(MATCH($J54,SorP!$B$1:$B$6226,0)),"",INDIRECT("'SorP'!$A$"&amp;MATCH($S54&amp;$J54,SorP!C:C,0))))</f>
        <v>CN-NX</v>
      </c>
      <c r="U54" s="201"/>
      <c r="V54" s="226">
        <f ca="1">IF(C54="",NA(),IF(OR(C54="Smelter not listed",C54="Smelter not yet identified"),MATCH($B54&amp;$D54,'Smelter Look-up'!$J:$J,0),MATCH($B54&amp;$C54,'Smelter Look-up'!$J:$J,0)))</f>
        <v>369</v>
      </c>
      <c r="X54" s="227">
        <f t="shared" ca="1" si="6"/>
        <v>0</v>
      </c>
      <c r="AB54" s="228" t="str">
        <f t="shared" ca="1" si="7"/>
        <v>TantalumNingxia Orient Tantalum Industry Co., Ltd.</v>
      </c>
    </row>
    <row r="55" spans="1:28" s="227" customFormat="1" ht="17.399999999999999" hidden="1" customHeight="1">
      <c r="A55" s="181" t="s">
        <v>771</v>
      </c>
      <c r="B55" s="182" t="str">
        <f ca="1">IF(LEN(A55)=0,"",INDEX('Smelter Look-up'!$A:$A,MATCH($A55,'Smelter Look-up'!$E:$E,0)))</f>
        <v>Tin</v>
      </c>
      <c r="C55" s="186" t="str">
        <f ca="1">IF(LEN(A55)=0,"",INDEX('Smelter Look-up'!$C:$C,MATCH($A55,'Smelter Look-up'!$E:$E,0)))</f>
        <v>O.M. Manufacturing (Thailand) Co., Ltd.</v>
      </c>
      <c r="D55" s="230"/>
      <c r="E55" s="182" t="str">
        <f ca="1">IF(ISERROR($V55),"",OFFSET('Smelter Look-up'!$D$4,$V55-4,0)&amp;"")</f>
        <v>THAILAND</v>
      </c>
      <c r="F55" s="182" t="str">
        <f ca="1">IF(ISERROR($V55),"",OFFSET('Smelter Look-up'!$E$4,$V55-4,0))</f>
        <v>CID001314</v>
      </c>
      <c r="G55" s="182" t="str">
        <f ca="1">IF(C55=$X$4,IF(ISERROR($V55),"Enter smelter details","RMI"),IF(ISERROR($V55),"",OFFSET('Smelter Look-up'!$F$4,$V55-4,0)))</f>
        <v>RMI</v>
      </c>
      <c r="H55" s="183">
        <f ca="1">IF(ISERROR($V55),"",OFFSET('Smelter Look-up'!$G$4,$V55-4,0))</f>
        <v>0</v>
      </c>
      <c r="I55" s="184" t="str">
        <f ca="1">IF(ISERROR($V55),"",OFFSET('Smelter Look-up'!$H$4,$V55-4,0))</f>
        <v>Nongkham Sriracha</v>
      </c>
      <c r="J55" s="184" t="str">
        <f ca="1">IF(ISERROR($V55),"",OFFSET('Smelter Look-up'!$I$4,$V55-4,0))</f>
        <v>Chon Buri</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 ca="1">IF(C55="",NA(),IF(OR(C55="Smelter not listed",C55="Smelter not yet identified"),MATCH($B55&amp;$D55,'Smelter Look-up'!$J:$J,0),MATCH($B55&amp;$C55,'Smelter Look-up'!$J:$J,0)))</f>
        <v>496</v>
      </c>
      <c r="X55" s="227">
        <f t="shared" ca="1" si="6"/>
        <v>0</v>
      </c>
      <c r="AB55" s="228" t="str">
        <f t="shared" ca="1" si="7"/>
        <v>TinO.M. Manufacturing (Thailand) Co., Ltd.</v>
      </c>
    </row>
    <row r="56" spans="1:28" s="227" customFormat="1" ht="17.399999999999999" hidden="1" customHeight="1">
      <c r="A56" s="181" t="s">
        <v>710</v>
      </c>
      <c r="B56" s="182" t="str">
        <f ca="1">IF(LEN(A56)=0,"",INDEX('Smelter Look-up'!$A:$A,MATCH($A56,'Smelter Look-up'!$E:$E,0)))</f>
        <v>Gold</v>
      </c>
      <c r="C56" s="186" t="str">
        <f ca="1">IF(LEN(A56)=0,"",INDEX('Smelter Look-up'!$C:$C,MATCH($A56,'Smelter Look-up'!$E:$E,0)))</f>
        <v>Ohura Precious Metal Industry Co., Ltd.</v>
      </c>
      <c r="D56" s="230"/>
      <c r="E56" s="182" t="str">
        <f ca="1">IF(ISERROR($V56),"",OFFSET('Smelter Look-up'!$D$4,$V56-4,0)&amp;"")</f>
        <v>JAPAN</v>
      </c>
      <c r="F56" s="182" t="str">
        <f ca="1">IF(ISERROR($V56),"",OFFSET('Smelter Look-up'!$E$4,$V56-4,0))</f>
        <v>CID001325</v>
      </c>
      <c r="G56" s="182" t="str">
        <f ca="1">IF(C56=$X$4,IF(ISERROR($V56),"Enter smelter details","RMI"),IF(ISERROR($V56),"",OFFSET('Smelter Look-up'!$F$4,$V56-4,0)))</f>
        <v>RMI</v>
      </c>
      <c r="H56" s="183">
        <f ca="1">IF(ISERROR($V56),"",OFFSET('Smelter Look-up'!$G$4,$V56-4,0))</f>
        <v>0</v>
      </c>
      <c r="I56" s="184" t="str">
        <f ca="1">IF(ISERROR($V56),"",OFFSET('Smelter Look-up'!$H$4,$V56-4,0))</f>
        <v>Nara-shi</v>
      </c>
      <c r="J56" s="184" t="str">
        <f ca="1">IF(ISERROR($V56),"",OFFSET('Smelter Look-up'!$I$4,$V56-4,0))</f>
        <v>Nara</v>
      </c>
      <c r="K56" s="224"/>
      <c r="L56" s="224"/>
      <c r="M56" s="224"/>
      <c r="N56" s="224"/>
      <c r="O56" s="224"/>
      <c r="P56" s="185"/>
      <c r="Q56" s="225"/>
      <c r="R56" s="182" t="str">
        <f ca="1">IF(ISERROR($V56),"",OFFSET('Smelter Look-up'!$C$4,$V56-4,0)&amp;"")</f>
        <v>Ohura Precious Metal Industry Co., Ltd.</v>
      </c>
      <c r="S56" s="181" t="str">
        <f t="shared" ca="1" si="5"/>
        <v>JP</v>
      </c>
      <c r="T56" s="181" t="str">
        <f ca="1">IF(B56="","",IF(ISERROR(MATCH($J56,SorP!$B$1:$B$6226,0)),"",INDIRECT("'SorP'!$A$"&amp;MATCH($S56&amp;$J56,SorP!C:C,0))))</f>
        <v>JP-29</v>
      </c>
      <c r="U56" s="201"/>
      <c r="V56" s="226">
        <f ca="1">IF(C56="",NA(),IF(OR(C56="Smelter not listed",C56="Smelter not yet identified"),MATCH($B56&amp;$D56,'Smelter Look-up'!$J:$J,0),MATCH($B56&amp;$C56,'Smelter Look-up'!$J:$J,0)))</f>
        <v>210</v>
      </c>
      <c r="X56" s="227">
        <f t="shared" ca="1" si="6"/>
        <v>0</v>
      </c>
      <c r="AB56" s="228" t="str">
        <f t="shared" ca="1" si="7"/>
        <v>GoldOhura Precious Metal Industry Co., Ltd.</v>
      </c>
    </row>
    <row r="57" spans="1:28" s="227" customFormat="1" ht="17.399999999999999" hidden="1" customHeight="1">
      <c r="A57" s="181" t="s">
        <v>772</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499</v>
      </c>
      <c r="X57" s="227">
        <f t="shared" ca="1" si="6"/>
        <v>0</v>
      </c>
      <c r="AB57" s="228" t="str">
        <f t="shared" ca="1" si="7"/>
        <v>TinOperaciones Metalurgicas S.A.</v>
      </c>
    </row>
    <row r="58" spans="1:28" s="227" customFormat="1" ht="17.399999999999999" customHeight="1">
      <c r="A58" s="181" t="s">
        <v>773</v>
      </c>
      <c r="B58" s="182" t="str">
        <f ca="1">IF(LEN(A58)=0,"",INDEX('Smelter Look-up'!$A:$A,MATCH($A58,'Smelter Look-up'!$E:$E,0)))</f>
        <v>Tin</v>
      </c>
      <c r="C58" s="186" t="str">
        <f ca="1">IF(LEN(A58)=0,"",INDEX('Smelter Look-up'!$C:$C,MATCH($A58,'Smelter Look-up'!$E:$E,0)))</f>
        <v>PT Artha Cipta Langgeng</v>
      </c>
      <c r="D58" s="230"/>
      <c r="E58" s="182" t="str">
        <f ca="1">IF(ISERROR($V58),"",OFFSET('Smelter Look-up'!$D$4,$V58-4,0)&amp;"")</f>
        <v>INDONESIA</v>
      </c>
      <c r="F58" s="182" t="str">
        <f ca="1">IF(ISERROR($V58),"",OFFSET('Smelter Look-up'!$E$4,$V58-4,0))</f>
        <v>CID001399</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Artha Cipta Langgeng</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504</v>
      </c>
      <c r="X58" s="227">
        <f t="shared" ca="1" si="6"/>
        <v>0</v>
      </c>
      <c r="AB58" s="228" t="str">
        <f t="shared" ca="1" si="7"/>
        <v>TinPT Artha Cipta Langgeng</v>
      </c>
    </row>
    <row r="59" spans="1:28" s="227" customFormat="1" ht="17.399999999999999" customHeight="1">
      <c r="A59" s="181" t="s">
        <v>15443</v>
      </c>
      <c r="B59" s="182" t="str">
        <f ca="1">IF(LEN(A59)=0,"",INDEX('Smelter Look-up'!$A:$A,MATCH($A59,'Smelter Look-up'!$E:$E,0)))</f>
        <v>Tin</v>
      </c>
      <c r="C59" s="186" t="str">
        <f ca="1">IF(LEN(A59)=0,"",INDEX('Smelter Look-up'!$C:$C,MATCH($A59,'Smelter Look-up'!$E:$E,0)))</f>
        <v>PT Babel Inti Perkasa</v>
      </c>
      <c r="D59" s="230"/>
      <c r="E59" s="182" t="str">
        <f ca="1">IF(ISERROR($V59),"",OFFSET('Smelter Look-up'!$D$4,$V59-4,0)&amp;"")</f>
        <v>INDONESIA</v>
      </c>
      <c r="F59" s="182" t="str">
        <f ca="1">IF(ISERROR($V59),"",OFFSET('Smelter Look-up'!$E$4,$V59-4,0))</f>
        <v>CID001402</v>
      </c>
      <c r="G59" s="182" t="str">
        <f ca="1">IF(C59=$X$4,IF(ISERROR($V59),"Enter smelter details","RMI"),IF(ISERROR($V59),"",OFFSET('Smelter Look-up'!$F$4,$V59-4,0)))</f>
        <v>RMI</v>
      </c>
      <c r="H59" s="183">
        <f ca="1">IF(ISERROR($V59),"",OFFSET('Smelter Look-up'!$G$4,$V59-4,0))</f>
        <v>0</v>
      </c>
      <c r="I59" s="184" t="str">
        <f ca="1">IF(ISERROR($V59),"",OFFSET('Smelter Look-up'!$H$4,$V59-4,0))</f>
        <v>Lintang</v>
      </c>
      <c r="J59" s="184" t="str">
        <f ca="1">IF(ISERROR($V59),"",OFFSET('Smelter Look-up'!$I$4,$V59-4,0))</f>
        <v>Kepulauan Bangka Belitung</v>
      </c>
      <c r="K59" s="224"/>
      <c r="L59" s="224"/>
      <c r="M59" s="224"/>
      <c r="N59" s="224"/>
      <c r="O59" s="224"/>
      <c r="P59" s="185"/>
      <c r="Q59" s="225"/>
      <c r="R59" s="182" t="str">
        <f ca="1">IF(ISERROR($V59),"",OFFSET('Smelter Look-up'!$C$4,$V59-4,0)&amp;"")</f>
        <v>PT Babel Inti Perkasa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506</v>
      </c>
      <c r="X59" s="227">
        <f t="shared" ca="1" si="6"/>
        <v>0</v>
      </c>
      <c r="AB59" s="228" t="str">
        <f t="shared" ca="1" si="7"/>
        <v>TinPT Babel Inti Perkasa</v>
      </c>
    </row>
    <row r="60" spans="1:28" s="227" customFormat="1" ht="17.399999999999999" customHeight="1">
      <c r="A60" s="181" t="s">
        <v>15076</v>
      </c>
      <c r="B60" s="182" t="str">
        <f ca="1">IF(LEN(A60)=0,"",INDEX('Smelter Look-up'!$A:$A,MATCH($A60,'Smelter Look-up'!$E:$E,0)))</f>
        <v>Tin</v>
      </c>
      <c r="C60" s="186" t="str">
        <f ca="1">IF(LEN(A60)=0,"",INDEX('Smelter Look-up'!$C:$C,MATCH($A60,'Smelter Look-up'!$E:$E,0)))</f>
        <v>PT Babel Surya Alam Lestari</v>
      </c>
      <c r="D60" s="230"/>
      <c r="E60" s="182" t="str">
        <f ca="1">IF(ISERROR($V60),"",OFFSET('Smelter Look-up'!$D$4,$V60-4,0)&amp;"")</f>
        <v>INDONESIA</v>
      </c>
      <c r="F60" s="182" t="str">
        <f ca="1">IF(ISERROR($V60),"",OFFSET('Smelter Look-up'!$E$4,$V60-4,0))</f>
        <v>CID001406</v>
      </c>
      <c r="G60" s="182" t="str">
        <f ca="1">IF(C60=$X$4,IF(ISERROR($V60),"Enter smelter details","RMI"),IF(ISERROR($V60),"",OFFSET('Smelter Look-up'!$F$4,$V60-4,0)))</f>
        <v>RMI</v>
      </c>
      <c r="H60" s="183">
        <f ca="1">IF(ISERROR($V60),"",OFFSET('Smelter Look-up'!$G$4,$V60-4,0))</f>
        <v>0</v>
      </c>
      <c r="I60" s="184" t="str">
        <f ca="1">IF(ISERROR($V60),"",OFFSET('Smelter Look-up'!$H$4,$V60-4,0))</f>
        <v>Badau</v>
      </c>
      <c r="J60" s="184" t="str">
        <f ca="1">IF(ISERROR($V60),"",OFFSET('Smelter Look-up'!$I$4,$V60-4,0))</f>
        <v>Kepulauan Bangka Belitung</v>
      </c>
      <c r="K60" s="224"/>
      <c r="L60" s="224"/>
      <c r="M60" s="224"/>
      <c r="N60" s="224"/>
      <c r="O60" s="224"/>
      <c r="P60" s="185"/>
      <c r="Q60" s="225"/>
      <c r="R60" s="182" t="str">
        <f ca="1">IF(ISERROR($V60),"",OFFSET('Smelter Look-up'!$C$4,$V60-4,0)&amp;"")</f>
        <v>PT Babel Surya Alam Lestari</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507</v>
      </c>
      <c r="X60" s="227">
        <f t="shared" ca="1" si="6"/>
        <v>0</v>
      </c>
      <c r="AB60" s="228" t="str">
        <f t="shared" ca="1" si="7"/>
        <v>TinPT Babel Surya Alam Lestari</v>
      </c>
    </row>
    <row r="61" spans="1:28" s="227" customFormat="1" ht="17.399999999999999" customHeight="1">
      <c r="A61" s="181" t="s">
        <v>15435</v>
      </c>
      <c r="B61" s="182" t="str">
        <f ca="1">IF(LEN(A61)=0,"",INDEX('Smelter Look-up'!$A:$A,MATCH($A61,'Smelter Look-up'!$E:$E,0)))</f>
        <v>Tin</v>
      </c>
      <c r="C61" s="186" t="str">
        <f ca="1">IF(LEN(A61)=0,"",INDEX('Smelter Look-up'!$C:$C,MATCH($A61,'Smelter Look-up'!$E:$E,0)))</f>
        <v>PT Bukit Timah</v>
      </c>
      <c r="D61" s="230"/>
      <c r="E61" s="182" t="str">
        <f ca="1">IF(ISERROR($V61),"",OFFSET('Smelter Look-up'!$D$4,$V61-4,0)&amp;"")</f>
        <v>INDONESIA</v>
      </c>
      <c r="F61" s="182" t="str">
        <f ca="1">IF(ISERROR($V61),"",OFFSET('Smelter Look-up'!$E$4,$V61-4,0))</f>
        <v>CID001428</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Bukit Timah</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512</v>
      </c>
      <c r="X61" s="227">
        <f t="shared" ca="1" si="6"/>
        <v>0</v>
      </c>
      <c r="AB61" s="228" t="str">
        <f t="shared" ca="1" si="7"/>
        <v>TinPT Bukit Timah</v>
      </c>
    </row>
    <row r="62" spans="1:28" s="227" customFormat="1" ht="17.399999999999999" customHeight="1">
      <c r="A62" s="181" t="s">
        <v>774</v>
      </c>
      <c r="B62" s="182" t="str">
        <f ca="1">IF(LEN(A62)=0,"",INDEX('Smelter Look-up'!$A:$A,MATCH($A62,'Smelter Look-up'!$E:$E,0)))</f>
        <v>Tin</v>
      </c>
      <c r="C62" s="186" t="str">
        <f ca="1">IF(LEN(A62)=0,"",INDEX('Smelter Look-up'!$C:$C,MATCH($A62,'Smelter Look-up'!$E:$E,0)))</f>
        <v>PT Mitra Stania Prima</v>
      </c>
      <c r="D62" s="230"/>
      <c r="E62" s="182" t="str">
        <f ca="1">IF(ISERROR($V62),"",OFFSET('Smelter Look-up'!$D$4,$V62-4,0)&amp;"")</f>
        <v>INDONESIA</v>
      </c>
      <c r="F62" s="182" t="str">
        <f ca="1">IF(ISERROR($V62),"",OFFSET('Smelter Look-up'!$E$4,$V62-4,0))</f>
        <v>CID001453</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PT Mitra Stania Prima</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518</v>
      </c>
      <c r="X62" s="227">
        <f t="shared" ca="1" si="6"/>
        <v>0</v>
      </c>
      <c r="AB62" s="228" t="str">
        <f t="shared" ca="1" si="7"/>
        <v>TinPT Mitra Stania Prima</v>
      </c>
    </row>
    <row r="63" spans="1:28" s="227" customFormat="1" ht="17.399999999999999" customHeight="1">
      <c r="A63" s="181" t="s">
        <v>15080</v>
      </c>
      <c r="B63" s="182" t="str">
        <f ca="1">IF(LEN(A63)=0,"",INDEX('Smelter Look-up'!$A:$A,MATCH($A63,'Smelter Look-up'!$E:$E,0)))</f>
        <v>Tin</v>
      </c>
      <c r="C63" s="186" t="str">
        <f ca="1">IF(LEN(A63)=0,"",INDEX('Smelter Look-up'!$C:$C,MATCH($A63,'Smelter Look-up'!$E:$E,0)))</f>
        <v>PT Prima Timah Utama</v>
      </c>
      <c r="D63" s="230"/>
      <c r="E63" s="182" t="str">
        <f ca="1">IF(ISERROR($V63),"",OFFSET('Smelter Look-up'!$D$4,$V63-4,0)&amp;"")</f>
        <v>INDONESIA</v>
      </c>
      <c r="F63" s="182" t="str">
        <f ca="1">IF(ISERROR($V63),"",OFFSET('Smelter Look-up'!$E$4,$V63-4,0))</f>
        <v>CID001458</v>
      </c>
      <c r="G63" s="182" t="str">
        <f ca="1">IF(C63=$X$4,IF(ISERROR($V63),"Enter smelter details","RMI"),IF(ISERROR($V63),"",OFFSET('Smelter Look-up'!$F$4,$V63-4,0)))</f>
        <v>RMI</v>
      </c>
      <c r="H63" s="183">
        <f ca="1">IF(ISERROR($V63),"",OFFSET('Smelter Look-up'!$G$4,$V63-4,0))</f>
        <v>0</v>
      </c>
      <c r="I63" s="184" t="str">
        <f ca="1">IF(ISERROR($V63),"",OFFSET('Smelter Look-up'!$H$4,$V63-4,0))</f>
        <v>Pangkal Pinang</v>
      </c>
      <c r="J63" s="184" t="str">
        <f ca="1">IF(ISERROR($V63),"",OFFSET('Smelter Look-up'!$I$4,$V63-4,0))</f>
        <v>Kepulauan Bangka Belitung</v>
      </c>
      <c r="K63" s="224"/>
      <c r="L63" s="224"/>
      <c r="M63" s="224"/>
      <c r="N63" s="224"/>
      <c r="O63" s="224"/>
      <c r="P63" s="185"/>
      <c r="Q63" s="225"/>
      <c r="R63" s="182" t="str">
        <f ca="1">IF(ISERROR($V63),"",OFFSET('Smelter Look-up'!$C$4,$V63-4,0)&amp;"")</f>
        <v>PT Prima Timah Utama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522</v>
      </c>
      <c r="X63" s="227">
        <f t="shared" ca="1" si="6"/>
        <v>0</v>
      </c>
      <c r="AB63" s="228" t="str">
        <f t="shared" ca="1" si="7"/>
        <v>TinPT Prima Timah Utama</v>
      </c>
    </row>
    <row r="64" spans="1:28" s="227" customFormat="1" ht="17.399999999999999" customHeight="1">
      <c r="A64" s="181" t="s">
        <v>775</v>
      </c>
      <c r="B64" s="182" t="str">
        <f ca="1">IF(LEN(A64)=0,"",INDEX('Smelter Look-up'!$A:$A,MATCH($A64,'Smelter Look-up'!$E:$E,0)))</f>
        <v>Tin</v>
      </c>
      <c r="C64" s="186" t="str">
        <f ca="1">IF(LEN(A64)=0,"",INDEX('Smelter Look-up'!$C:$C,MATCH($A64,'Smelter Look-up'!$E:$E,0)))</f>
        <v>PT Refined Bangka Tin</v>
      </c>
      <c r="D64" s="230"/>
      <c r="E64" s="182" t="str">
        <f ca="1">IF(ISERROR($V64),"",OFFSET('Smelter Look-up'!$D$4,$V64-4,0)&amp;"")</f>
        <v>INDONESIA</v>
      </c>
      <c r="F64" s="182" t="str">
        <f ca="1">IF(ISERROR($V64),"",OFFSET('Smelter Look-up'!$E$4,$V64-4,0))</f>
        <v>CID001460</v>
      </c>
      <c r="G64" s="182" t="str">
        <f ca="1">IF(C64=$X$4,IF(ISERROR($V64),"Enter smelter details","RMI"),IF(ISERROR($V64),"",OFFSET('Smelter Look-up'!$F$4,$V64-4,0)))</f>
        <v>RMI</v>
      </c>
      <c r="H64" s="183">
        <f ca="1">IF(ISERROR($V64),"",OFFSET('Smelter Look-up'!$G$4,$V64-4,0))</f>
        <v>0</v>
      </c>
      <c r="I64" s="184" t="str">
        <f ca="1">IF(ISERROR($V64),"",OFFSET('Smelter Look-up'!$H$4,$V64-4,0))</f>
        <v>Sungailiat</v>
      </c>
      <c r="J64" s="184" t="str">
        <f ca="1">IF(ISERROR($V64),"",OFFSET('Smelter Look-up'!$I$4,$V64-4,0))</f>
        <v>Kepulauan Bangka Belitung</v>
      </c>
      <c r="K64" s="224"/>
      <c r="L64" s="224"/>
      <c r="M64" s="224"/>
      <c r="N64" s="224"/>
      <c r="O64" s="224"/>
      <c r="P64" s="185"/>
      <c r="Q64" s="225"/>
      <c r="R64" s="182" t="str">
        <f ca="1">IF(ISERROR($V64),"",OFFSET('Smelter Look-up'!$C$4,$V64-4,0)&amp;"")</f>
        <v>PT Refined Bangka Tin</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526</v>
      </c>
      <c r="X64" s="227">
        <f t="shared" ca="1" si="6"/>
        <v>0</v>
      </c>
      <c r="AB64" s="228" t="str">
        <f t="shared" ca="1" si="7"/>
        <v>TinPT Refined Bangka Tin</v>
      </c>
    </row>
    <row r="65" spans="1:28" s="227" customFormat="1" ht="17.399999999999999" customHeight="1">
      <c r="A65" s="181" t="s">
        <v>15457</v>
      </c>
      <c r="B65" s="182" t="str">
        <f ca="1">IF(LEN(A65)=0,"",INDEX('Smelter Look-up'!$A:$A,MATCH($A65,'Smelter Look-up'!$E:$E,0)))</f>
        <v>Tin</v>
      </c>
      <c r="C65" s="186" t="str">
        <f ca="1">IF(LEN(A65)=0,"",INDEX('Smelter Look-up'!$C:$C,MATCH($A65,'Smelter Look-up'!$E:$E,0)))</f>
        <v>PT Sariwiguna Binasentosa</v>
      </c>
      <c r="D65" s="230"/>
      <c r="E65" s="182" t="str">
        <f ca="1">IF(ISERROR($V65),"",OFFSET('Smelter Look-up'!$D$4,$V65-4,0)&amp;"")</f>
        <v>INDONESIA</v>
      </c>
      <c r="F65" s="182" t="str">
        <f ca="1">IF(ISERROR($V65),"",OFFSET('Smelter Look-up'!$E$4,$V65-4,0))</f>
        <v>CID001463</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Sariwiguna Binasentosa</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527</v>
      </c>
      <c r="X65" s="227">
        <f t="shared" ca="1" si="6"/>
        <v>0</v>
      </c>
      <c r="AB65" s="228" t="str">
        <f t="shared" ca="1" si="7"/>
        <v>TinPT Sariwiguna Binasentosa</v>
      </c>
    </row>
    <row r="66" spans="1:28" s="227" customFormat="1" ht="17.399999999999999" customHeight="1">
      <c r="A66" s="181" t="s">
        <v>15084</v>
      </c>
      <c r="B66" s="182" t="str">
        <f ca="1">IF(LEN(A66)=0,"",INDEX('Smelter Look-up'!$A:$A,MATCH($A66,'Smelter Look-up'!$E:$E,0)))</f>
        <v>Tin</v>
      </c>
      <c r="C66" s="186" t="str">
        <f ca="1">IF(LEN(A66)=0,"",INDEX('Smelter Look-up'!$C:$C,MATCH($A66,'Smelter Look-up'!$E:$E,0)))</f>
        <v>PT Stanindo Inti Perkasa</v>
      </c>
      <c r="D66" s="230"/>
      <c r="E66" s="182" t="str">
        <f ca="1">IF(ISERROR($V66),"",OFFSET('Smelter Look-up'!$D$4,$V66-4,0)&amp;"")</f>
        <v>INDONESIA</v>
      </c>
      <c r="F66" s="182" t="str">
        <f ca="1">IF(ISERROR($V66),"",OFFSET('Smelter Look-up'!$E$4,$V66-4,0))</f>
        <v>CID001468</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Stanindo Inti Perkasa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528</v>
      </c>
      <c r="X66" s="227">
        <f t="shared" ca="1" si="6"/>
        <v>0</v>
      </c>
      <c r="AB66" s="228" t="str">
        <f t="shared" ca="1" si="7"/>
        <v>TinPT Stanindo Inti Perkasa</v>
      </c>
    </row>
    <row r="67" spans="1:28" s="227" customFormat="1" ht="17.399999999999999" customHeight="1">
      <c r="A67" s="181" t="s">
        <v>794</v>
      </c>
      <c r="B67" s="182" t="str">
        <f ca="1">IF(LEN(A67)=0,"",INDEX('Smelter Look-up'!$A:$A,MATCH($A67,'Smelter Look-up'!$E:$E,0)))</f>
        <v>Tin</v>
      </c>
      <c r="C67" s="186" t="str">
        <f ca="1">IF(LEN(A67)=0,"",INDEX('Smelter Look-up'!$C:$C,MATCH($A67,'Smelter Look-up'!$E:$E,0)))</f>
        <v>PT Timah Tbk Kundur</v>
      </c>
      <c r="D67" s="230"/>
      <c r="E67" s="182" t="str">
        <f ca="1">IF(ISERROR($V67),"",OFFSET('Smelter Look-up'!$D$4,$V67-4,0)&amp;"")</f>
        <v>INDONESIA</v>
      </c>
      <c r="F67" s="182" t="str">
        <f ca="1">IF(ISERROR($V67),"",OFFSET('Smelter Look-up'!$E$4,$V67-4,0))</f>
        <v>CID001477</v>
      </c>
      <c r="G67" s="182" t="str">
        <f ca="1">IF(C67=$X$4,IF(ISERROR($V67),"Enter smelter details","RMI"),IF(ISERROR($V67),"",OFFSET('Smelter Look-up'!$F$4,$V67-4,0)))</f>
        <v>RMI</v>
      </c>
      <c r="H67" s="183">
        <f ca="1">IF(ISERROR($V67),"",OFFSET('Smelter Look-up'!$G$4,$V67-4,0))</f>
        <v>0</v>
      </c>
      <c r="I67" s="184" t="str">
        <f ca="1">IF(ISERROR($V67),"",OFFSET('Smelter Look-up'!$H$4,$V67-4,0))</f>
        <v>Kundur</v>
      </c>
      <c r="J67" s="184" t="str">
        <f ca="1">IF(ISERROR($V67),"",OFFSET('Smelter Look-up'!$I$4,$V67-4,0))</f>
        <v>Riau</v>
      </c>
      <c r="K67" s="224"/>
      <c r="L67" s="224"/>
      <c r="M67" s="224"/>
      <c r="N67" s="224"/>
      <c r="O67" s="224"/>
      <c r="P67" s="185"/>
      <c r="Q67" s="225"/>
      <c r="R67" s="182" t="str">
        <f ca="1">IF(ISERROR($V67),"",OFFSET('Smelter Look-up'!$C$4,$V67-4,0)&amp;"")</f>
        <v>PT Timah Tbk Kundur</v>
      </c>
      <c r="S67" s="181" t="str">
        <f t="shared" ca="1" si="5"/>
        <v>ID</v>
      </c>
      <c r="T67" s="181" t="str">
        <f ca="1">IF(B67="","",IF(ISERROR(MATCH($J67,SorP!$B$1:$B$6226,0)),"",INDIRECT("'SorP'!$A$"&amp;MATCH($S67&amp;$J67,SorP!C:C,0))))</f>
        <v>ID-RI</v>
      </c>
      <c r="U67" s="201"/>
      <c r="V67" s="226">
        <f ca="1">IF(C67="",NA(),IF(OR(C67="Smelter not listed",C67="Smelter not yet identified"),MATCH($B67&amp;$D67,'Smelter Look-up'!$J:$J,0),MATCH($B67&amp;$C67,'Smelter Look-up'!$J:$J,0)))</f>
        <v>532</v>
      </c>
      <c r="X67" s="227">
        <f t="shared" ca="1" si="6"/>
        <v>0</v>
      </c>
      <c r="AB67" s="228" t="str">
        <f t="shared" ca="1" si="7"/>
        <v>TinPT Timah Tbk Kundur</v>
      </c>
    </row>
    <row r="68" spans="1:28" s="227" customFormat="1" ht="17.399999999999999" customHeight="1">
      <c r="A68" s="181" t="s">
        <v>776</v>
      </c>
      <c r="B68" s="182" t="str">
        <f ca="1">IF(LEN(A68)=0,"",INDEX('Smelter Look-up'!$A:$A,MATCH($A68,'Smelter Look-up'!$E:$E,0)))</f>
        <v>Tin</v>
      </c>
      <c r="C68" s="186" t="str">
        <f ca="1">IF(LEN(A68)=0,"",INDEX('Smelter Look-up'!$C:$C,MATCH($A68,'Smelter Look-up'!$E:$E,0)))</f>
        <v>PT Timah Tbk Mentok</v>
      </c>
      <c r="D68" s="230"/>
      <c r="E68" s="182" t="str">
        <f ca="1">IF(ISERROR($V68),"",OFFSET('Smelter Look-up'!$D$4,$V68-4,0)&amp;"")</f>
        <v>INDONESIA</v>
      </c>
      <c r="F68" s="182" t="str">
        <f ca="1">IF(ISERROR($V68),"",OFFSET('Smelter Look-up'!$E$4,$V68-4,0))</f>
        <v>CID001482</v>
      </c>
      <c r="G68" s="182" t="str">
        <f ca="1">IF(C68=$X$4,IF(ISERROR($V68),"Enter smelter details","RMI"),IF(ISERROR($V68),"",OFFSET('Smelter Look-up'!$F$4,$V68-4,0)))</f>
        <v>RMI</v>
      </c>
      <c r="H68" s="183">
        <f ca="1">IF(ISERROR($V68),"",OFFSET('Smelter Look-up'!$G$4,$V68-4,0))</f>
        <v>0</v>
      </c>
      <c r="I68" s="184" t="str">
        <f ca="1">IF(ISERROR($V68),"",OFFSET('Smelter Look-up'!$H$4,$V68-4,0))</f>
        <v>Mentok</v>
      </c>
      <c r="J68" s="184" t="str">
        <f ca="1">IF(ISERROR($V68),"",OFFSET('Smelter Look-up'!$I$4,$V68-4,0))</f>
        <v>Kepulauan Bangka Belitung</v>
      </c>
      <c r="K68" s="224"/>
      <c r="L68" s="224"/>
      <c r="M68" s="224"/>
      <c r="N68" s="224"/>
      <c r="O68" s="224"/>
      <c r="P68" s="185"/>
      <c r="Q68" s="225"/>
      <c r="R68" s="182" t="str">
        <f ca="1">IF(ISERROR($V68),"",OFFSET('Smelter Look-up'!$C$4,$V68-4,0)&amp;"")</f>
        <v>PT Timah Tbk Mentok</v>
      </c>
      <c r="S68" s="181" t="str">
        <f t="shared" ref="S68" ca="1" si="8">IF(B68="","",IF(ISERROR(MATCH($E68,CL,0)),"Unknown",INDIRECT("'C'!$A$"&amp;MATCH($E68,CL,0)+1)))</f>
        <v>ID</v>
      </c>
      <c r="T68" s="181" t="str">
        <f ca="1">IF(B68="","",IF(ISERROR(MATCH($J68,SorP!$B$1:$B$6226,0)),"",INDIRECT("'SorP'!$A$"&amp;MATCH($S68&amp;$J68,SorP!C:C,0))))</f>
        <v>ID-BB</v>
      </c>
      <c r="U68" s="201"/>
      <c r="V68" s="226">
        <f ca="1">IF(C68="",NA(),IF(OR(C68="Smelter not listed",C68="Smelter not yet identified"),MATCH($B68&amp;$D68,'Smelter Look-up'!$J:$J,0),MATCH($B68&amp;$C68,'Smelter Look-up'!$J:$J,0)))</f>
        <v>533</v>
      </c>
      <c r="X68" s="227">
        <f t="shared" ref="X68" ca="1" si="9">IF(AND(C68="Smelter not listed",OR(LEN(D68)=0,LEN(E68)=0)),1,0)</f>
        <v>0</v>
      </c>
      <c r="AB68" s="228" t="str">
        <f t="shared" ref="AB68" ca="1" si="10">B68&amp;C68</f>
        <v>TinPT Timah Tbk Mentok</v>
      </c>
    </row>
    <row r="69" spans="1:28" s="227" customFormat="1" ht="17.399999999999999" customHeight="1">
      <c r="A69" s="181" t="s">
        <v>15463</v>
      </c>
      <c r="B69" s="182" t="str">
        <f ca="1">IF(LEN(A69)=0,"",INDEX('Smelter Look-up'!$A:$A,MATCH($A69,'Smelter Look-up'!$E:$E,0)))</f>
        <v>Tin</v>
      </c>
      <c r="C69" s="186" t="str">
        <f ca="1">IF(LEN(A69)=0,"",INDEX('Smelter Look-up'!$C:$C,MATCH($A69,'Smelter Look-up'!$E:$E,0)))</f>
        <v>PT Tommy Utama</v>
      </c>
      <c r="D69" s="230"/>
      <c r="E69" s="182" t="str">
        <f ca="1">IF(ISERROR($V69),"",OFFSET('Smelter Look-up'!$D$4,$V69-4,0)&amp;"")</f>
        <v>INDONESIA</v>
      </c>
      <c r="F69" s="182" t="str">
        <f ca="1">IF(ISERROR($V69),"",OFFSET('Smelter Look-up'!$E$4,$V69-4,0))</f>
        <v>CID001493</v>
      </c>
      <c r="G69" s="182" t="str">
        <f ca="1">IF(C69=$X$4,IF(ISERROR($V69),"Enter smelter details","RMI"),IF(ISERROR($V69),"",OFFSET('Smelter Look-up'!$F$4,$V69-4,0)))</f>
        <v>RMI</v>
      </c>
      <c r="H69" s="183">
        <f ca="1">IF(ISERROR($V69),"",OFFSET('Smelter Look-up'!$G$4,$V69-4,0))</f>
        <v>0</v>
      </c>
      <c r="I69" s="184" t="str">
        <f ca="1">IF(ISERROR($V69),"",OFFSET('Smelter Look-up'!$H$4,$V69-4,0))</f>
        <v>Sumping Desa Batu Peyu</v>
      </c>
      <c r="J69" s="184" t="str">
        <f ca="1">IF(ISERROR($V69),"",OFFSET('Smelter Look-up'!$I$4,$V69-4,0))</f>
        <v>Kepulauan Bangka Belitung</v>
      </c>
      <c r="K69" s="224"/>
      <c r="L69" s="224"/>
      <c r="M69" s="224"/>
      <c r="N69" s="224"/>
      <c r="O69" s="224"/>
      <c r="P69" s="185"/>
      <c r="Q69" s="225"/>
      <c r="R69" s="182" t="str">
        <f ca="1">IF(ISERROR($V69),"",OFFSET('Smelter Look-up'!$C$4,$V69-4,0)&amp;"")</f>
        <v>PT Tommy Utama</v>
      </c>
      <c r="S69" s="181" t="str">
        <f t="shared" ref="S69:S100" ca="1" si="11">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536</v>
      </c>
      <c r="X69" s="227">
        <f t="shared" ref="X69:X100" ca="1" si="12">IF(AND(C69="Smelter not listed",OR(LEN(D69)=0,LEN(E69)=0)),1,0)</f>
        <v>0</v>
      </c>
      <c r="AB69" s="228" t="str">
        <f t="shared" ref="AB69:AB100" ca="1" si="13">B69&amp;C69</f>
        <v>TinPT Tommy Utama</v>
      </c>
    </row>
    <row r="70" spans="1:28" s="227" customFormat="1" ht="17.399999999999999" hidden="1" customHeight="1">
      <c r="A70" s="181" t="s">
        <v>753</v>
      </c>
      <c r="B70" s="182" t="str">
        <f ca="1">IF(LEN(A70)=0,"",INDEX('Smelter Look-up'!$A:$A,MATCH($A70,'Smelter Look-up'!$E:$E,0)))</f>
        <v>Tantalum</v>
      </c>
      <c r="C70" s="186" t="str">
        <f ca="1">IF(LEN(A70)=0,"",INDEX('Smelter Look-up'!$C:$C,MATCH($A70,'Smelter Look-up'!$E:$E,0)))</f>
        <v>Yanling Jincheng Tantalum &amp; Niobium Co., Ltd.</v>
      </c>
      <c r="D70" s="230"/>
      <c r="E70" s="182" t="str">
        <f ca="1">IF(ISERROR($V70),"",OFFSET('Smelter Look-up'!$D$4,$V70-4,0)&amp;"")</f>
        <v>CHINA</v>
      </c>
      <c r="F70" s="182" t="str">
        <f ca="1">IF(ISERROR($V70),"",OFFSET('Smelter Look-up'!$E$4,$V70-4,0))</f>
        <v>CID001522</v>
      </c>
      <c r="G70" s="182" t="str">
        <f ca="1">IF(C70=$X$4,IF(ISERROR($V70),"Enter smelter details","RMI"),IF(ISERROR($V70),"",OFFSET('Smelter Look-up'!$F$4,$V70-4,0)))</f>
        <v>RMI</v>
      </c>
      <c r="H70" s="183">
        <f ca="1">IF(ISERROR($V70),"",OFFSET('Smelter Look-up'!$G$4,$V70-4,0))</f>
        <v>0</v>
      </c>
      <c r="I70" s="184" t="str">
        <f ca="1">IF(ISERROR($V70),"",OFFSET('Smelter Look-up'!$H$4,$V70-4,0))</f>
        <v>Zhuzhou</v>
      </c>
      <c r="J70" s="184" t="str">
        <f ca="1">IF(ISERROR($V70),"",OFFSET('Smelter Look-up'!$I$4,$V70-4,0))</f>
        <v>Hunan Sheng</v>
      </c>
      <c r="K70" s="224"/>
      <c r="L70" s="224"/>
      <c r="M70" s="224"/>
      <c r="N70" s="224"/>
      <c r="O70" s="224"/>
      <c r="P70" s="185"/>
      <c r="Q70" s="225"/>
      <c r="R70" s="182" t="str">
        <f ca="1">IF(ISERROR($V70),"",OFFSET('Smelter Look-up'!$C$4,$V70-4,0)&amp;"")</f>
        <v>Yanling Jincheng Tantalum &amp; Niobium Co., Ltd.</v>
      </c>
      <c r="S70" s="181" t="str">
        <f t="shared" ca="1" si="11"/>
        <v>CN</v>
      </c>
      <c r="T70" s="181" t="str">
        <f ca="1">IF(B70="","",IF(ISERROR(MATCH($J70,SorP!$B$1:$B$6226,0)),"",INDIRECT("'SorP'!$A$"&amp;MATCH($S70&amp;$J70,SorP!C:C,0))))</f>
        <v>CN-HN</v>
      </c>
      <c r="U70" s="201"/>
      <c r="V70" s="226">
        <f ca="1">IF(C70="",NA(),IF(OR(C70="Smelter not listed",C70="Smelter not yet identified"),MATCH($B70&amp;$D70,'Smelter Look-up'!$J:$J,0),MATCH($B70&amp;$C70,'Smelter Look-up'!$J:$J,0)))</f>
        <v>394</v>
      </c>
      <c r="X70" s="227">
        <f t="shared" ca="1" si="12"/>
        <v>0</v>
      </c>
      <c r="AB70" s="228" t="str">
        <f t="shared" ca="1" si="13"/>
        <v>TantalumYanling Jincheng Tantalum &amp; Niobium Co., Ltd.</v>
      </c>
    </row>
    <row r="71" spans="1:28" s="227" customFormat="1" ht="17.399999999999999" hidden="1" customHeight="1">
      <c r="A71" s="181" t="s">
        <v>718</v>
      </c>
      <c r="B71" s="182" t="str">
        <f ca="1">IF(LEN(A71)=0,"",INDEX('Smelter Look-up'!$A:$A,MATCH($A71,'Smelter Look-up'!$E:$E,0)))</f>
        <v>Gold</v>
      </c>
      <c r="C71" s="186" t="str">
        <f ca="1">IF(LEN(A71)=0,"",INDEX('Smelter Look-up'!$C:$C,MATCH($A71,'Smelter Look-up'!$E:$E,0)))</f>
        <v>Royal Canadian Mint</v>
      </c>
      <c r="D71" s="230"/>
      <c r="E71" s="182" t="str">
        <f ca="1">IF(ISERROR($V71),"",OFFSET('Smelter Look-up'!$D$4,$V71-4,0)&amp;"")</f>
        <v>CANADA</v>
      </c>
      <c r="F71" s="182" t="str">
        <f ca="1">IF(ISERROR($V71),"",OFFSET('Smelter Look-up'!$E$4,$V71-4,0))</f>
        <v>CID001534</v>
      </c>
      <c r="G71" s="182" t="str">
        <f ca="1">IF(C71=$X$4,IF(ISERROR($V71),"Enter smelter details","RMI"),IF(ISERROR($V71),"",OFFSET('Smelter Look-up'!$F$4,$V71-4,0)))</f>
        <v>RMI</v>
      </c>
      <c r="H71" s="183">
        <f ca="1">IF(ISERROR($V71),"",OFFSET('Smelter Look-up'!$G$4,$V71-4,0))</f>
        <v>0</v>
      </c>
      <c r="I71" s="184" t="str">
        <f ca="1">IF(ISERROR($V71),"",OFFSET('Smelter Look-up'!$H$4,$V71-4,0))</f>
        <v>Ottawa</v>
      </c>
      <c r="J71" s="184" t="str">
        <f ca="1">IF(ISERROR($V71),"",OFFSET('Smelter Look-up'!$I$4,$V71-4,0))</f>
        <v>Ontario</v>
      </c>
      <c r="K71" s="224"/>
      <c r="L71" s="224"/>
      <c r="M71" s="224"/>
      <c r="N71" s="224"/>
      <c r="O71" s="224"/>
      <c r="P71" s="185"/>
      <c r="Q71" s="225"/>
      <c r="R71" s="182" t="str">
        <f ca="1">IF(ISERROR($V71),"",OFFSET('Smelter Look-up'!$C$4,$V71-4,0)&amp;"")</f>
        <v>Royal Canadian Mint</v>
      </c>
      <c r="S71" s="181" t="str">
        <f t="shared" ca="1" si="11"/>
        <v>CA</v>
      </c>
      <c r="T71" s="181" t="str">
        <f ca="1">IF(B71="","",IF(ISERROR(MATCH($J71,SorP!$B$1:$B$6226,0)),"",INDIRECT("'SorP'!$A$"&amp;MATCH($S71&amp;$J71,SorP!C:C,0))))</f>
        <v>CA-ON</v>
      </c>
      <c r="U71" s="201"/>
      <c r="V71" s="226">
        <f ca="1">IF(C71="",NA(),IF(OR(C71="Smelter not listed",C71="Smelter not yet identified"),MATCH($B71&amp;$D71,'Smelter Look-up'!$J:$J,0),MATCH($B71&amp;$C71,'Smelter Look-up'!$J:$J,0)))</f>
        <v>232</v>
      </c>
      <c r="X71" s="227">
        <f t="shared" ca="1" si="12"/>
        <v>0</v>
      </c>
      <c r="AB71" s="228" t="str">
        <f t="shared" ca="1" si="13"/>
        <v>GoldRoyal Canadian Mint</v>
      </c>
    </row>
    <row r="72" spans="1:28" s="227" customFormat="1" ht="17.399999999999999" hidden="1" customHeight="1">
      <c r="A72" s="181" t="s">
        <v>778</v>
      </c>
      <c r="B72" s="182" t="str">
        <f ca="1">IF(LEN(A72)=0,"",INDEX('Smelter Look-up'!$A:$A,MATCH($A72,'Smelter Look-up'!$E:$E,0)))</f>
        <v>Tin</v>
      </c>
      <c r="C72" s="186" t="str">
        <f ca="1">IF(LEN(A72)=0,"",INDEX('Smelter Look-up'!$C:$C,MATCH($A72,'Smelter Look-up'!$E:$E,0)))</f>
        <v>Rui Da Hung</v>
      </c>
      <c r="D72" s="230"/>
      <c r="E72" s="182" t="str">
        <f ca="1">IF(ISERROR($V72),"",OFFSET('Smelter Look-up'!$D$4,$V72-4,0)&amp;"")</f>
        <v>TAIWAN, PROVINCE OF CHINA</v>
      </c>
      <c r="F72" s="182" t="str">
        <f ca="1">IF(ISERROR($V72),"",OFFSET('Smelter Look-up'!$E$4,$V72-4,0))</f>
        <v>CID001539</v>
      </c>
      <c r="G72" s="182" t="str">
        <f ca="1">IF(C72=$X$4,IF(ISERROR($V72),"Enter smelter details","RMI"),IF(ISERROR($V72),"",OFFSET('Smelter Look-up'!$F$4,$V72-4,0)))</f>
        <v>RMI</v>
      </c>
      <c r="H72" s="183">
        <f ca="1">IF(ISERROR($V72),"",OFFSET('Smelter Look-up'!$G$4,$V72-4,0))</f>
        <v>0</v>
      </c>
      <c r="I72" s="184" t="str">
        <f ca="1">IF(ISERROR($V72),"",OFFSET('Smelter Look-up'!$H$4,$V72-4,0))</f>
        <v>Longtan Shiang Taoyuan</v>
      </c>
      <c r="J72" s="184" t="str">
        <f ca="1">IF(ISERROR($V72),"",OFFSET('Smelter Look-up'!$I$4,$V72-4,0))</f>
        <v>Taoyuan</v>
      </c>
      <c r="K72" s="224"/>
      <c r="L72" s="224"/>
      <c r="M72" s="224"/>
      <c r="N72" s="224"/>
      <c r="O72" s="224"/>
      <c r="P72" s="185"/>
      <c r="Q72" s="225"/>
      <c r="R72" s="182" t="str">
        <f ca="1">IF(ISERROR($V72),"",OFFSET('Smelter Look-up'!$C$4,$V72-4,0)&amp;"")</f>
        <v>Rui Da Hung</v>
      </c>
      <c r="S72" s="181" t="str">
        <f t="shared" ca="1" si="11"/>
        <v>TW</v>
      </c>
      <c r="T72" s="181" t="str">
        <f ca="1">IF(B72="","",IF(ISERROR(MATCH($J72,SorP!$B$1:$B$6226,0)),"",INDIRECT("'SorP'!$A$"&amp;MATCH($S72&amp;$J72,SorP!C:C,0))))</f>
        <v>TW-TAO</v>
      </c>
      <c r="U72" s="201"/>
      <c r="V72" s="226">
        <f ca="1">IF(C72="",NA(),IF(OR(C72="Smelter not listed",C72="Smelter not yet identified"),MATCH($B72&amp;$D72,'Smelter Look-up'!$J:$J,0),MATCH($B72&amp;$C72,'Smelter Look-up'!$J:$J,0)))</f>
        <v>541</v>
      </c>
      <c r="X72" s="227">
        <f t="shared" ca="1" si="12"/>
        <v>0</v>
      </c>
      <c r="AB72" s="228" t="str">
        <f t="shared" ca="1" si="13"/>
        <v>TinRui Da Hung</v>
      </c>
    </row>
    <row r="73" spans="1:28" s="227" customFormat="1" ht="17.399999999999999" hidden="1" customHeight="1">
      <c r="A73" s="181" t="s">
        <v>724</v>
      </c>
      <c r="B73" s="182" t="str">
        <f ca="1">IF(LEN(A73)=0,"",INDEX('Smelter Look-up'!$A:$A,MATCH($A73,'Smelter Look-up'!$E:$E,0)))</f>
        <v>Gold</v>
      </c>
      <c r="C73" s="186" t="str">
        <f ca="1">IF(LEN(A73)=0,"",INDEX('Smelter Look-up'!$C:$C,MATCH($A73,'Smelter Look-up'!$E:$E,0)))</f>
        <v>Solar Applied Materials Technology Corp.</v>
      </c>
      <c r="D73" s="230"/>
      <c r="E73" s="182" t="str">
        <f ca="1">IF(ISERROR($V73),"",OFFSET('Smelter Look-up'!$D$4,$V73-4,0)&amp;"")</f>
        <v>TAIWAN, PROVINCE OF CHINA</v>
      </c>
      <c r="F73" s="182" t="str">
        <f ca="1">IF(ISERROR($V73),"",OFFSET('Smelter Look-up'!$E$4,$V73-4,0))</f>
        <v>CID001761</v>
      </c>
      <c r="G73" s="182" t="str">
        <f ca="1">IF(C73=$X$4,IF(ISERROR($V73),"Enter smelter details","RMI"),IF(ISERROR($V73),"",OFFSET('Smelter Look-up'!$F$4,$V73-4,0)))</f>
        <v>RMI</v>
      </c>
      <c r="H73" s="183">
        <f ca="1">IF(ISERROR($V73),"",OFFSET('Smelter Look-up'!$G$4,$V73-4,0))</f>
        <v>0</v>
      </c>
      <c r="I73" s="184" t="str">
        <f ca="1">IF(ISERROR($V73),"",OFFSET('Smelter Look-up'!$H$4,$V73-4,0))</f>
        <v>Tainan City</v>
      </c>
      <c r="J73" s="184" t="str">
        <f ca="1">IF(ISERROR($V73),"",OFFSET('Smelter Look-up'!$I$4,$V73-4,0))</f>
        <v>Tainan</v>
      </c>
      <c r="K73" s="224"/>
      <c r="L73" s="224"/>
      <c r="M73" s="224"/>
      <c r="N73" s="224"/>
      <c r="O73" s="224"/>
      <c r="P73" s="185"/>
      <c r="Q73" s="225"/>
      <c r="R73" s="182" t="str">
        <f ca="1">IF(ISERROR($V73),"",OFFSET('Smelter Look-up'!$C$4,$V73-4,0)&amp;"")</f>
        <v>Solar Applied Materials Technology Corp.</v>
      </c>
      <c r="S73" s="181" t="str">
        <f t="shared" ca="1" si="11"/>
        <v>TW</v>
      </c>
      <c r="T73" s="181" t="str">
        <f ca="1">IF(B73="","",IF(ISERROR(MATCH($J73,SorP!$B$1:$B$6226,0)),"",INDIRECT("'SorP'!$A$"&amp;MATCH($S73&amp;$J73,SorP!C:C,0))))</f>
        <v>TW-TNN</v>
      </c>
      <c r="U73" s="201"/>
      <c r="V73" s="226">
        <f ca="1">IF(C73="",NA(),IF(OR(C73="Smelter not listed",C73="Smelter not yet identified"),MATCH($B73&amp;$D73,'Smelter Look-up'!$J:$J,0),MATCH($B73&amp;$C73,'Smelter Look-up'!$J:$J,0)))</f>
        <v>269</v>
      </c>
      <c r="X73" s="227">
        <f t="shared" ca="1" si="12"/>
        <v>0</v>
      </c>
      <c r="AB73" s="228" t="str">
        <f t="shared" ca="1" si="13"/>
        <v>GoldSolar Applied Materials Technology Corp.</v>
      </c>
    </row>
    <row r="74" spans="1:28" s="227" customFormat="1" ht="17.399999999999999" hidden="1" customHeight="1">
      <c r="A74" s="181" t="s">
        <v>725</v>
      </c>
      <c r="B74" s="182" t="str">
        <f ca="1">IF(LEN(A74)=0,"",INDEX('Smelter Look-up'!$A:$A,MATCH($A74,'Smelter Look-up'!$E:$E,0)))</f>
        <v>Gold</v>
      </c>
      <c r="C74" s="186" t="str">
        <f ca="1">IF(LEN(A74)=0,"",INDEX('Smelter Look-up'!$C:$C,MATCH($A74,'Smelter Look-up'!$E:$E,0)))</f>
        <v>Sumitomo Metal Mining Co., Ltd.</v>
      </c>
      <c r="D74" s="230"/>
      <c r="E74" s="182" t="str">
        <f ca="1">IF(ISERROR($V74),"",OFFSET('Smelter Look-up'!$D$4,$V74-4,0)&amp;"")</f>
        <v>JAPAN</v>
      </c>
      <c r="F74" s="182" t="str">
        <f ca="1">IF(ISERROR($V74),"",OFFSET('Smelter Look-up'!$E$4,$V74-4,0))</f>
        <v>CID001798</v>
      </c>
      <c r="G74" s="182" t="str">
        <f ca="1">IF(C74=$X$4,IF(ISERROR($V74),"Enter smelter details","RMI"),IF(ISERROR($V74),"",OFFSET('Smelter Look-up'!$F$4,$V74-4,0)))</f>
        <v>RMI</v>
      </c>
      <c r="H74" s="183">
        <f ca="1">IF(ISERROR($V74),"",OFFSET('Smelter Look-up'!$G$4,$V74-4,0))</f>
        <v>0</v>
      </c>
      <c r="I74" s="184" t="str">
        <f ca="1">IF(ISERROR($V74),"",OFFSET('Smelter Look-up'!$H$4,$V74-4,0))</f>
        <v>Saijo</v>
      </c>
      <c r="J74" s="184" t="str">
        <f ca="1">IF(ISERROR($V74),"",OFFSET('Smelter Look-up'!$I$4,$V74-4,0))</f>
        <v>Ehime</v>
      </c>
      <c r="K74" s="224"/>
      <c r="L74" s="224"/>
      <c r="M74" s="224"/>
      <c r="N74" s="224"/>
      <c r="O74" s="224"/>
      <c r="P74" s="185"/>
      <c r="Q74" s="225"/>
      <c r="R74" s="182" t="str">
        <f ca="1">IF(ISERROR($V74),"",OFFSET('Smelter Look-up'!$C$4,$V74-4,0)&amp;"")</f>
        <v>Sumitomo Metal Mining Co., Ltd.</v>
      </c>
      <c r="S74" s="181" t="str">
        <f t="shared" ca="1" si="11"/>
        <v>JP</v>
      </c>
      <c r="T74" s="181" t="str">
        <f ca="1">IF(B74="","",IF(ISERROR(MATCH($J74,SorP!$B$1:$B$6226,0)),"",INDIRECT("'SorP'!$A$"&amp;MATCH($S74&amp;$J74,SorP!C:C,0))))</f>
        <v>JP-38</v>
      </c>
      <c r="U74" s="201"/>
      <c r="V74" s="226">
        <f ca="1">IF(C74="",NA(),IF(OR(C74="Smelter not listed",C74="Smelter not yet identified"),MATCH($B74&amp;$D74,'Smelter Look-up'!$J:$J,0),MATCH($B74&amp;$C74,'Smelter Look-up'!$J:$J,0)))</f>
        <v>276</v>
      </c>
      <c r="X74" s="227">
        <f t="shared" ca="1" si="12"/>
        <v>0</v>
      </c>
      <c r="AB74" s="228" t="str">
        <f t="shared" ca="1" si="13"/>
        <v>GoldSumitomo Metal Mining Co., Ltd.</v>
      </c>
    </row>
    <row r="75" spans="1:28" s="227" customFormat="1" ht="17.399999999999999" hidden="1" customHeight="1">
      <c r="A75" s="181" t="s">
        <v>726</v>
      </c>
      <c r="B75" s="182" t="str">
        <f ca="1">IF(LEN(A75)=0,"",INDEX('Smelter Look-up'!$A:$A,MATCH($A75,'Smelter Look-up'!$E:$E,0)))</f>
        <v>Gold</v>
      </c>
      <c r="C75" s="186" t="str">
        <f ca="1">IF(LEN(A75)=0,"",INDEX('Smelter Look-up'!$C:$C,MATCH($A75,'Smelter Look-up'!$E:$E,0)))</f>
        <v>Tanaka Kikinzoku Kogyo K.K.</v>
      </c>
      <c r="D75" s="230"/>
      <c r="E75" s="182" t="str">
        <f ca="1">IF(ISERROR($V75),"",OFFSET('Smelter Look-up'!$D$4,$V75-4,0)&amp;"")</f>
        <v>JAPAN</v>
      </c>
      <c r="F75" s="182" t="str">
        <f ca="1">IF(ISERROR($V75),"",OFFSET('Smelter Look-up'!$E$4,$V75-4,0))</f>
        <v>CID001875</v>
      </c>
      <c r="G75" s="182" t="str">
        <f ca="1">IF(C75=$X$4,IF(ISERROR($V75),"Enter smelter details","RMI"),IF(ISERROR($V75),"",OFFSET('Smelter Look-up'!$F$4,$V75-4,0)))</f>
        <v>RMI</v>
      </c>
      <c r="H75" s="183">
        <f ca="1">IF(ISERROR($V75),"",OFFSET('Smelter Look-up'!$G$4,$V75-4,0))</f>
        <v>0</v>
      </c>
      <c r="I75" s="184" t="str">
        <f ca="1">IF(ISERROR($V75),"",OFFSET('Smelter Look-up'!$H$4,$V75-4,0))</f>
        <v>Hiratsuka</v>
      </c>
      <c r="J75" s="184" t="str">
        <f ca="1">IF(ISERROR($V75),"",OFFSET('Smelter Look-up'!$I$4,$V75-4,0))</f>
        <v>Kanagawa</v>
      </c>
      <c r="K75" s="224"/>
      <c r="L75" s="224"/>
      <c r="M75" s="224"/>
      <c r="N75" s="224"/>
      <c r="O75" s="224"/>
      <c r="P75" s="185"/>
      <c r="Q75" s="225"/>
      <c r="R75" s="182" t="str">
        <f ca="1">IF(ISERROR($V75),"",OFFSET('Smelter Look-up'!$C$4,$V75-4,0)&amp;"")</f>
        <v>Tanaka Kikinzoku Kogyo K.K.</v>
      </c>
      <c r="S75" s="181" t="str">
        <f t="shared" ca="1" si="11"/>
        <v>JP</v>
      </c>
      <c r="T75" s="181" t="str">
        <f ca="1">IF(B75="","",IF(ISERROR(MATCH($J75,SorP!$B$1:$B$6226,0)),"",INDIRECT("'SorP'!$A$"&amp;MATCH($S75&amp;$J75,SorP!C:C,0))))</f>
        <v>JP-14</v>
      </c>
      <c r="U75" s="201"/>
      <c r="V75" s="226">
        <f ca="1">IF(C75="",NA(),IF(OR(C75="Smelter not listed",C75="Smelter not yet identified"),MATCH($B75&amp;$D75,'Smelter Look-up'!$J:$J,0),MATCH($B75&amp;$C75,'Smelter Look-up'!$J:$J,0)))</f>
        <v>289</v>
      </c>
      <c r="X75" s="227">
        <f t="shared" ca="1" si="12"/>
        <v>0</v>
      </c>
      <c r="AB75" s="228" t="str">
        <f t="shared" ca="1" si="13"/>
        <v>GoldTanaka Kikinzoku Kogyo K.K.</v>
      </c>
    </row>
    <row r="76" spans="1:28" s="227" customFormat="1" ht="17.399999999999999" hidden="1" customHeight="1">
      <c r="A76" s="181" t="s">
        <v>756</v>
      </c>
      <c r="B76" s="182" t="str">
        <f ca="1">IF(LEN(A76)=0,"",INDEX('Smelter Look-up'!$A:$A,MATCH($A76,'Smelter Look-up'!$E:$E,0)))</f>
        <v>Tantalum</v>
      </c>
      <c r="C76" s="186" t="str">
        <f ca="1">IF(LEN(A76)=0,"",INDEX('Smelter Look-up'!$C:$C,MATCH($A76,'Smelter Look-up'!$E:$E,0)))</f>
        <v>Telex Metals</v>
      </c>
      <c r="D76" s="230"/>
      <c r="E76" s="182" t="str">
        <f ca="1">IF(ISERROR($V76),"",OFFSET('Smelter Look-up'!$D$4,$V76-4,0)&amp;"")</f>
        <v>UNITED STATES OF AMERICA</v>
      </c>
      <c r="F76" s="182" t="str">
        <f ca="1">IF(ISERROR($V76),"",OFFSET('Smelter Look-up'!$E$4,$V76-4,0))</f>
        <v>CID001891</v>
      </c>
      <c r="G76" s="182" t="str">
        <f ca="1">IF(C76=$X$4,IF(ISERROR($V76),"Enter smelter details","RMI"),IF(ISERROR($V76),"",OFFSET('Smelter Look-up'!$F$4,$V76-4,0)))</f>
        <v>RMI</v>
      </c>
      <c r="H76" s="183">
        <f ca="1">IF(ISERROR($V76),"",OFFSET('Smelter Look-up'!$G$4,$V76-4,0))</f>
        <v>0</v>
      </c>
      <c r="I76" s="184" t="str">
        <f ca="1">IF(ISERROR($V76),"",OFFSET('Smelter Look-up'!$H$4,$V76-4,0))</f>
        <v>Croydon</v>
      </c>
      <c r="J76" s="184" t="str">
        <f ca="1">IF(ISERROR($V76),"",OFFSET('Smelter Look-up'!$I$4,$V76-4,0))</f>
        <v>Pennsylvania</v>
      </c>
      <c r="K76" s="224"/>
      <c r="L76" s="224"/>
      <c r="M76" s="224"/>
      <c r="N76" s="224"/>
      <c r="O76" s="224"/>
      <c r="P76" s="185"/>
      <c r="Q76" s="225"/>
      <c r="R76" s="182" t="str">
        <f ca="1">IF(ISERROR($V76),"",OFFSET('Smelter Look-up'!$C$4,$V76-4,0)&amp;"")</f>
        <v>Telex Metals</v>
      </c>
      <c r="S76" s="181" t="str">
        <f t="shared" ca="1" si="11"/>
        <v>US</v>
      </c>
      <c r="T76" s="181" t="str">
        <f ca="1">IF(B76="","",IF(ISERROR(MATCH($J76,SorP!$B$1:$B$6226,0)),"",INDIRECT("'SorP'!$A$"&amp;MATCH($S76&amp;$J76,SorP!C:C,0))))</f>
        <v>US-PA</v>
      </c>
      <c r="U76" s="201"/>
      <c r="V76" s="226">
        <f ca="1">IF(C76="",NA(),IF(OR(C76="Smelter not listed",C76="Smelter not yet identified"),MATCH($B76&amp;$D76,'Smelter Look-up'!$J:$J,0),MATCH($B76&amp;$C76,'Smelter Look-up'!$J:$J,0)))</f>
        <v>388</v>
      </c>
      <c r="X76" s="227">
        <f t="shared" ca="1" si="12"/>
        <v>0</v>
      </c>
      <c r="AB76" s="228" t="str">
        <f t="shared" ca="1" si="13"/>
        <v>TantalumTelex Metals</v>
      </c>
    </row>
    <row r="77" spans="1:28" s="227" customFormat="1" ht="17.399999999999999" hidden="1" customHeight="1">
      <c r="A77" s="181" t="s">
        <v>779</v>
      </c>
      <c r="B77" s="182" t="str">
        <f ca="1">IF(LEN(A77)=0,"",INDEX('Smelter Look-up'!$A:$A,MATCH($A77,'Smelter Look-up'!$E:$E,0)))</f>
        <v>Tin</v>
      </c>
      <c r="C77" s="186" t="str">
        <f ca="1">IF(LEN(A77)=0,"",INDEX('Smelter Look-up'!$C:$C,MATCH($A77,'Smelter Look-up'!$E:$E,0)))</f>
        <v>Thaisarco</v>
      </c>
      <c r="D77" s="230"/>
      <c r="E77" s="182" t="str">
        <f ca="1">IF(ISERROR($V77),"",OFFSET('Smelter Look-up'!$D$4,$V77-4,0)&amp;"")</f>
        <v>THAILAND</v>
      </c>
      <c r="F77" s="182" t="str">
        <f ca="1">IF(ISERROR($V77),"",OFFSET('Smelter Look-up'!$E$4,$V77-4,0))</f>
        <v>CID001898</v>
      </c>
      <c r="G77" s="182" t="str">
        <f ca="1">IF(C77=$X$4,IF(ISERROR($V77),"Enter smelter details","RMI"),IF(ISERROR($V77),"",OFFSET('Smelter Look-up'!$F$4,$V77-4,0)))</f>
        <v>RMI</v>
      </c>
      <c r="H77" s="183">
        <f ca="1">IF(ISERROR($V77),"",OFFSET('Smelter Look-up'!$G$4,$V77-4,0))</f>
        <v>0</v>
      </c>
      <c r="I77" s="184" t="str">
        <f ca="1">IF(ISERROR($V77),"",OFFSET('Smelter Look-up'!$H$4,$V77-4,0))</f>
        <v>Amphur Muang</v>
      </c>
      <c r="J77" s="184" t="str">
        <f ca="1">IF(ISERROR($V77),"",OFFSET('Smelter Look-up'!$I$4,$V77-4,0))</f>
        <v>Phuket</v>
      </c>
      <c r="K77" s="224"/>
      <c r="L77" s="224"/>
      <c r="M77" s="224"/>
      <c r="N77" s="224"/>
      <c r="O77" s="224"/>
      <c r="P77" s="185"/>
      <c r="Q77" s="225"/>
      <c r="R77" s="182" t="str">
        <f ca="1">IF(ISERROR($V77),"",OFFSET('Smelter Look-up'!$C$4,$V77-4,0)&amp;"")</f>
        <v>Thaisarco</v>
      </c>
      <c r="S77" s="181" t="str">
        <f t="shared" ca="1" si="11"/>
        <v>TH</v>
      </c>
      <c r="T77" s="181" t="str">
        <f ca="1">IF(B77="","",IF(ISERROR(MATCH($J77,SorP!$B$1:$B$6226,0)),"",INDIRECT("'SorP'!$A$"&amp;MATCH($S77&amp;$J77,SorP!C:C,0))))</f>
        <v>TH-83</v>
      </c>
      <c r="U77" s="201"/>
      <c r="V77" s="226">
        <f ca="1">IF(C77="",NA(),IF(OR(C77="Smelter not listed",C77="Smelter not yet identified"),MATCH($B77&amp;$D77,'Smelter Look-up'!$J:$J,0),MATCH($B77&amp;$C77,'Smelter Look-up'!$J:$J,0)))</f>
        <v>547</v>
      </c>
      <c r="X77" s="227">
        <f t="shared" ca="1" si="12"/>
        <v>0</v>
      </c>
      <c r="AB77" s="228" t="str">
        <f t="shared" ca="1" si="13"/>
        <v>TinThaisarco</v>
      </c>
    </row>
    <row r="78" spans="1:28" s="227" customFormat="1" ht="17.399999999999999" hidden="1" customHeight="1">
      <c r="A78" s="181" t="s">
        <v>729</v>
      </c>
      <c r="B78" s="182" t="str">
        <f ca="1">IF(LEN(A78)=0,"",INDEX('Smelter Look-up'!$A:$A,MATCH($A78,'Smelter Look-up'!$E:$E,0)))</f>
        <v>Gold</v>
      </c>
      <c r="C78" s="186" t="str">
        <f ca="1">IF(LEN(A78)=0,"",INDEX('Smelter Look-up'!$C:$C,MATCH($A78,'Smelter Look-up'!$E:$E,0)))</f>
        <v>Tokuriki Honten Co., Ltd.</v>
      </c>
      <c r="D78" s="230"/>
      <c r="E78" s="182" t="str">
        <f ca="1">IF(ISERROR($V78),"",OFFSET('Smelter Look-up'!$D$4,$V78-4,0)&amp;"")</f>
        <v>JAPAN</v>
      </c>
      <c r="F78" s="182" t="str">
        <f ca="1">IF(ISERROR($V78),"",OFFSET('Smelter Look-up'!$E$4,$V78-4,0))</f>
        <v>CID001938</v>
      </c>
      <c r="G78" s="182" t="str">
        <f ca="1">IF(C78=$X$4,IF(ISERROR($V78),"Enter smelter details","RMI"),IF(ISERROR($V78),"",OFFSET('Smelter Look-up'!$F$4,$V78-4,0)))</f>
        <v>RMI</v>
      </c>
      <c r="H78" s="183">
        <f ca="1">IF(ISERROR($V78),"",OFFSET('Smelter Look-up'!$G$4,$V78-4,0))</f>
        <v>0</v>
      </c>
      <c r="I78" s="184" t="str">
        <f ca="1">IF(ISERROR($V78),"",OFFSET('Smelter Look-up'!$H$4,$V78-4,0))</f>
        <v>Kuki</v>
      </c>
      <c r="J78" s="184" t="str">
        <f ca="1">IF(ISERROR($V78),"",OFFSET('Smelter Look-up'!$I$4,$V78-4,0))</f>
        <v>Saitama</v>
      </c>
      <c r="K78" s="224"/>
      <c r="L78" s="224"/>
      <c r="M78" s="224"/>
      <c r="N78" s="224"/>
      <c r="O78" s="224"/>
      <c r="P78" s="185"/>
      <c r="Q78" s="225"/>
      <c r="R78" s="182" t="str">
        <f ca="1">IF(ISERROR($V78),"",OFFSET('Smelter Look-up'!$C$4,$V78-4,0)&amp;"")</f>
        <v>Tokuriki Honten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294</v>
      </c>
      <c r="X78" s="227">
        <f t="shared" ca="1" si="12"/>
        <v>0</v>
      </c>
      <c r="AB78" s="228" t="str">
        <f t="shared" ca="1" si="13"/>
        <v>GoldTokuriki Honten Co., Ltd.</v>
      </c>
    </row>
    <row r="79" spans="1:28" s="227" customFormat="1" ht="17.399999999999999" hidden="1" customHeight="1">
      <c r="A79" s="181" t="s">
        <v>757</v>
      </c>
      <c r="B79" s="182" t="str">
        <f ca="1">IF(LEN(A79)=0,"",INDEX('Smelter Look-up'!$A:$A,MATCH($A79,'Smelter Look-up'!$E:$E,0)))</f>
        <v>Tantalum</v>
      </c>
      <c r="C79" s="186" t="str">
        <f ca="1">IF(LEN(A79)=0,"",INDEX('Smelter Look-up'!$C:$C,MATCH($A79,'Smelter Look-up'!$E:$E,0)))</f>
        <v>Ulba Metallurgical Plant JSC</v>
      </c>
      <c r="D79" s="230"/>
      <c r="E79" s="182" t="str">
        <f ca="1">IF(ISERROR($V79),"",OFFSET('Smelter Look-up'!$D$4,$V79-4,0)&amp;"")</f>
        <v>KAZAKHSTAN</v>
      </c>
      <c r="F79" s="182" t="str">
        <f ca="1">IF(ISERROR($V79),"",OFFSET('Smelter Look-up'!$E$4,$V79-4,0))</f>
        <v>CID001969</v>
      </c>
      <c r="G79" s="182" t="str">
        <f ca="1">IF(C79=$X$4,IF(ISERROR($V79),"Enter smelter details","RMI"),IF(ISERROR($V79),"",OFFSET('Smelter Look-up'!$F$4,$V79-4,0)))</f>
        <v>RMI</v>
      </c>
      <c r="H79" s="183">
        <f ca="1">IF(ISERROR($V79),"",OFFSET('Smelter Look-up'!$G$4,$V79-4,0))</f>
        <v>0</v>
      </c>
      <c r="I79" s="184" t="str">
        <f ca="1">IF(ISERROR($V79),"",OFFSET('Smelter Look-up'!$H$4,$V79-4,0))</f>
        <v>Ust-Kamenogorsk</v>
      </c>
      <c r="J79" s="184" t="str">
        <f ca="1">IF(ISERROR($V79),"",OFFSET('Smelter Look-up'!$I$4,$V79-4,0))</f>
        <v>Qaraghandy oblysy</v>
      </c>
      <c r="K79" s="224"/>
      <c r="L79" s="224"/>
      <c r="M79" s="224"/>
      <c r="N79" s="224"/>
      <c r="O79" s="224"/>
      <c r="P79" s="185"/>
      <c r="Q79" s="225"/>
      <c r="R79" s="182" t="str">
        <f ca="1">IF(ISERROR($V79),"",OFFSET('Smelter Look-up'!$C$4,$V79-4,0)&amp;"")</f>
        <v>Ulba Metallurgical Plant JSC</v>
      </c>
      <c r="S79" s="181" t="str">
        <f t="shared" ca="1" si="11"/>
        <v>KZ</v>
      </c>
      <c r="T79" s="181" t="str">
        <f ca="1">IF(B79="","",IF(ISERROR(MATCH($J79,SorP!$B$1:$B$6226,0)),"",INDIRECT("'SorP'!$A$"&amp;MATCH($S79&amp;$J79,SorP!C:C,0))))</f>
        <v>KZ-KAR</v>
      </c>
      <c r="U79" s="201"/>
      <c r="V79" s="226">
        <f ca="1">IF(C79="",NA(),IF(OR(C79="Smelter not listed",C79="Smelter not yet identified"),MATCH($B79&amp;$D79,'Smelter Look-up'!$J:$J,0),MATCH($B79&amp;$C79,'Smelter Look-up'!$J:$J,0)))</f>
        <v>390</v>
      </c>
      <c r="X79" s="227">
        <f t="shared" ca="1" si="12"/>
        <v>0</v>
      </c>
      <c r="AB79" s="228" t="str">
        <f t="shared" ca="1" si="13"/>
        <v>TantalumUlba Metallurgical Plant JSC</v>
      </c>
    </row>
    <row r="80" spans="1:28" s="227" customFormat="1" ht="17.399999999999999" hidden="1" customHeight="1">
      <c r="A80" s="181" t="s">
        <v>735</v>
      </c>
      <c r="B80" s="182" t="str">
        <f ca="1">IF(LEN(A80)=0,"",INDEX('Smelter Look-up'!$A:$A,MATCH($A80,'Smelter Look-up'!$E:$E,0)))</f>
        <v>Gold</v>
      </c>
      <c r="C80" s="186" t="str">
        <f ca="1">IF(LEN(A80)=0,"",INDEX('Smelter Look-up'!$C:$C,MATCH($A80,'Smelter Look-up'!$E:$E,0)))</f>
        <v>Western Australian Mint (T/a The Perth Mint)</v>
      </c>
      <c r="D80" s="230"/>
      <c r="E80" s="182" t="str">
        <f ca="1">IF(ISERROR($V80),"",OFFSET('Smelter Look-up'!$D$4,$V80-4,0)&amp;"")</f>
        <v>AUSTRALIA</v>
      </c>
      <c r="F80" s="182" t="str">
        <f ca="1">IF(ISERROR($V80),"",OFFSET('Smelter Look-up'!$E$4,$V80-4,0))</f>
        <v>CID002030</v>
      </c>
      <c r="G80" s="182" t="str">
        <f ca="1">IF(C80=$X$4,IF(ISERROR($V80),"Enter smelter details","RMI"),IF(ISERROR($V80),"",OFFSET('Smelter Look-up'!$F$4,$V80-4,0)))</f>
        <v>RMI</v>
      </c>
      <c r="H80" s="183">
        <f ca="1">IF(ISERROR($V80),"",OFFSET('Smelter Look-up'!$G$4,$V80-4,0))</f>
        <v>0</v>
      </c>
      <c r="I80" s="184" t="str">
        <f ca="1">IF(ISERROR($V80),"",OFFSET('Smelter Look-up'!$H$4,$V80-4,0))</f>
        <v>Newburn</v>
      </c>
      <c r="J80" s="184" t="str">
        <f ca="1">IF(ISERROR($V80),"",OFFSET('Smelter Look-up'!$I$4,$V80-4,0))</f>
        <v>Western Australia</v>
      </c>
      <c r="K80" s="224"/>
      <c r="L80" s="224"/>
      <c r="M80" s="224"/>
      <c r="N80" s="224"/>
      <c r="O80" s="224"/>
      <c r="P80" s="185"/>
      <c r="Q80" s="225"/>
      <c r="R80" s="182" t="str">
        <f ca="1">IF(ISERROR($V80),"",OFFSET('Smelter Look-up'!$C$4,$V80-4,0)&amp;"")</f>
        <v>Western Australian Mint (T/a The Perth Mint)</v>
      </c>
      <c r="S80" s="181" t="str">
        <f t="shared" ca="1" si="11"/>
        <v>AU</v>
      </c>
      <c r="T80" s="181" t="str">
        <f ca="1">IF(B80="","",IF(ISERROR(MATCH($J80,SorP!$B$1:$B$6226,0)),"",INDIRECT("'SorP'!$A$"&amp;MATCH($S80&amp;$J80,SorP!C:C,0))))</f>
        <v>AU-WA</v>
      </c>
      <c r="U80" s="201"/>
      <c r="V80" s="226">
        <f ca="1">IF(C80="",NA(),IF(OR(C80="Smelter not listed",C80="Smelter not yet identified"),MATCH($B80&amp;$D80,'Smelter Look-up'!$J:$J,0),MATCH($B80&amp;$C80,'Smelter Look-up'!$J:$J,0)))</f>
        <v>307</v>
      </c>
      <c r="X80" s="227">
        <f t="shared" ca="1" si="12"/>
        <v>0</v>
      </c>
      <c r="AB80" s="228" t="str">
        <f t="shared" ca="1" si="13"/>
        <v>GoldWestern Australian Mint (T/a The Perth Mint)</v>
      </c>
    </row>
    <row r="81" spans="1:28" s="227" customFormat="1" ht="17.399999999999999" hidden="1" customHeight="1">
      <c r="A81" s="181" t="s">
        <v>780</v>
      </c>
      <c r="B81" s="182" t="str">
        <f ca="1">IF(LEN(A81)=0,"",INDEX('Smelter Look-up'!$A:$A,MATCH($A81,'Smelter Look-up'!$E:$E,0)))</f>
        <v>Tin</v>
      </c>
      <c r="C81" s="186" t="str">
        <f ca="1">IF(LEN(A81)=0,"",INDEX('Smelter Look-up'!$C:$C,MATCH($A81,'Smelter Look-up'!$E:$E,0)))</f>
        <v>White Solder Metalurgia e Mineracao Ltda.</v>
      </c>
      <c r="D81" s="230"/>
      <c r="E81" s="182" t="str">
        <f ca="1">IF(ISERROR($V81),"",OFFSET('Smelter Look-up'!$D$4,$V81-4,0)&amp;"")</f>
        <v>BRAZIL</v>
      </c>
      <c r="F81" s="182" t="str">
        <f ca="1">IF(ISERROR($V81),"",OFFSET('Smelter Look-up'!$E$4,$V81-4,0))</f>
        <v>CID002036</v>
      </c>
      <c r="G81" s="182" t="str">
        <f ca="1">IF(C81=$X$4,IF(ISERROR($V81),"Enter smelter details","RMI"),IF(ISERROR($V81),"",OFFSET('Smelter Look-up'!$F$4,$V81-4,0)))</f>
        <v>RMI</v>
      </c>
      <c r="H81" s="183">
        <f ca="1">IF(ISERROR($V81),"",OFFSET('Smelter Look-up'!$G$4,$V81-4,0))</f>
        <v>0</v>
      </c>
      <c r="I81" s="184" t="str">
        <f ca="1">IF(ISERROR($V81),"",OFFSET('Smelter Look-up'!$H$4,$V81-4,0))</f>
        <v>Ariquemes</v>
      </c>
      <c r="J81" s="184" t="str">
        <f ca="1">IF(ISERROR($V81),"",OFFSET('Smelter Look-up'!$I$4,$V81-4,0))</f>
        <v>Rondônia</v>
      </c>
      <c r="K81" s="224"/>
      <c r="L81" s="224"/>
      <c r="M81" s="224"/>
      <c r="N81" s="224"/>
      <c r="O81" s="224"/>
      <c r="P81" s="185"/>
      <c r="Q81" s="225"/>
      <c r="R81" s="182" t="str">
        <f ca="1">IF(ISERROR($V81),"",OFFSET('Smelter Look-up'!$C$4,$V81-4,0)&amp;"")</f>
        <v>White Solder Metalurgia e Mineracao Ltda.</v>
      </c>
      <c r="S81" s="181" t="str">
        <f t="shared" ca="1" si="11"/>
        <v>BR</v>
      </c>
      <c r="T81" s="181" t="str">
        <f ca="1">IF(B81="","",IF(ISERROR(MATCH($J81,SorP!$B$1:$B$6226,0)),"",INDIRECT("'SorP'!$A$"&amp;MATCH($S81&amp;$J81,SorP!C:C,0))))</f>
        <v>BR-RO</v>
      </c>
      <c r="U81" s="201"/>
      <c r="V81" s="226">
        <f ca="1">IF(C81="",NA(),IF(OR(C81="Smelter not listed",C81="Smelter not yet identified"),MATCH($B81&amp;$D81,'Smelter Look-up'!$J:$J,0),MATCH($B81&amp;$C81,'Smelter Look-up'!$J:$J,0)))</f>
        <v>556</v>
      </c>
      <c r="X81" s="227">
        <f t="shared" ca="1" si="12"/>
        <v>0</v>
      </c>
      <c r="AB81" s="228" t="str">
        <f t="shared" ca="1" si="13"/>
        <v>TinWhite Solder Metalurgia e Mineracao Ltda.</v>
      </c>
    </row>
    <row r="82" spans="1:28" s="227" customFormat="1" ht="17.399999999999999" hidden="1" customHeight="1">
      <c r="A82" s="181" t="s">
        <v>792</v>
      </c>
      <c r="B82" s="182" t="str">
        <f ca="1">IF(LEN(A82)=0,"",INDEX('Smelter Look-up'!$A:$A,MATCH($A82,'Smelter Look-up'!$E:$E,0)))</f>
        <v>Tungsten</v>
      </c>
      <c r="C82" s="186" t="str">
        <f ca="1">IF(LEN(A82)=0,"",INDEX('Smelter Look-up'!$C:$C,MATCH($A82,'Smelter Look-up'!$E:$E,0)))</f>
        <v>Wolfram Bergbau und Hutten AG</v>
      </c>
      <c r="D82" s="230"/>
      <c r="E82" s="182" t="str">
        <f ca="1">IF(ISERROR($V82),"",OFFSET('Smelter Look-up'!$D$4,$V82-4,0)&amp;"")</f>
        <v>AUSTRIA</v>
      </c>
      <c r="F82" s="182" t="str">
        <f ca="1">IF(ISERROR($V82),"",OFFSET('Smelter Look-up'!$E$4,$V82-4,0))</f>
        <v>CID002044</v>
      </c>
      <c r="G82" s="182">
        <f ca="1">IF(C82=$X$4,IF(ISERROR($V82),"Enter smelter details","RMI"),IF(ISERROR($V82),"",OFFSET('Smelter Look-up'!$F$4,$V82-4,0)))</f>
        <v>0</v>
      </c>
      <c r="H82" s="183">
        <f ca="1">IF(ISERROR($V82),"",OFFSET('Smelter Look-up'!$G$4,$V82-4,0))</f>
        <v>0</v>
      </c>
      <c r="I82" s="184" t="str">
        <f ca="1">IF(ISERROR($V82),"",OFFSET('Smelter Look-up'!$H$4,$V82-4,0))</f>
        <v>St. Martin i-S</v>
      </c>
      <c r="J82" s="184" t="str">
        <f ca="1">IF(ISERROR($V82),"",OFFSET('Smelter Look-up'!$I$4,$V82-4,0))</f>
        <v>Steiermark</v>
      </c>
      <c r="K82" s="224"/>
      <c r="L82" s="224"/>
      <c r="M82" s="224"/>
      <c r="N82" s="224"/>
      <c r="O82" s="224"/>
      <c r="P82" s="185"/>
      <c r="Q82" s="225"/>
      <c r="R82" s="182" t="str">
        <f ca="1">IF(ISERROR($V82),"",OFFSET('Smelter Look-up'!$C$4,$V82-4,0)&amp;"")</f>
        <v>Wolfram Bergbau und Hutten AG</v>
      </c>
      <c r="S82" s="181" t="str">
        <f t="shared" ca="1" si="11"/>
        <v>AT</v>
      </c>
      <c r="T82" s="181" t="str">
        <f ca="1">IF(B82="","",IF(ISERROR(MATCH($J82,SorP!$B$1:$B$6226,0)),"",INDIRECT("'SorP'!$A$"&amp;MATCH($S82&amp;$J82,SorP!C:C,0))))</f>
        <v>AT-6</v>
      </c>
      <c r="U82" s="201"/>
      <c r="V82" s="226">
        <f ca="1">IF(C82="",NA(),IF(OR(C82="Smelter not listed",C82="Smelter not yet identified"),MATCH($B82&amp;$D82,'Smelter Look-up'!$J:$J,0),MATCH($B82&amp;$C82,'Smelter Look-up'!$J:$J,0)))</f>
        <v>655</v>
      </c>
      <c r="X82" s="227">
        <f t="shared" ca="1" si="12"/>
        <v>0</v>
      </c>
      <c r="AB82" s="228" t="str">
        <f t="shared" ca="1" si="13"/>
        <v>TungstenWolfram Bergbau und Hutten AG</v>
      </c>
    </row>
    <row r="83" spans="1:28" s="227" customFormat="1" ht="17.399999999999999" hidden="1" customHeight="1">
      <c r="A83" s="181" t="s">
        <v>793</v>
      </c>
      <c r="B83" s="182" t="str">
        <f ca="1">IF(LEN(A83)=0,"",INDEX('Smelter Look-up'!$A:$A,MATCH($A83,'Smelter Look-up'!$E:$E,0)))</f>
        <v>Tungsten</v>
      </c>
      <c r="C83" s="186" t="str">
        <f ca="1">IF(LEN(A83)=0,"",INDEX('Smelter Look-up'!$C:$C,MATCH($A83,'Smelter Look-up'!$E:$E,0)))</f>
        <v>Xiamen Tungsten Co., Ltd.</v>
      </c>
      <c r="D83" s="230"/>
      <c r="E83" s="182" t="str">
        <f ca="1">IF(ISERROR($V83),"",OFFSET('Smelter Look-up'!$D$4,$V83-4,0)&amp;"")</f>
        <v>CHINA</v>
      </c>
      <c r="F83" s="182" t="str">
        <f ca="1">IF(ISERROR($V83),"",OFFSET('Smelter Look-up'!$E$4,$V83-4,0))</f>
        <v>CID002082</v>
      </c>
      <c r="G83" s="182">
        <f ca="1">IF(C83=$X$4,IF(ISERROR($V83),"Enter smelter details","RMI"),IF(ISERROR($V83),"",OFFSET('Smelter Look-up'!$F$4,$V83-4,0)))</f>
        <v>0</v>
      </c>
      <c r="H83" s="183">
        <f ca="1">IF(ISERROR($V83),"",OFFSET('Smelter Look-up'!$G$4,$V83-4,0))</f>
        <v>0</v>
      </c>
      <c r="I83" s="184" t="str">
        <f ca="1">IF(ISERROR($V83),"",OFFSET('Smelter Look-up'!$H$4,$V83-4,0))</f>
        <v>Xiamen</v>
      </c>
      <c r="J83" s="184" t="str">
        <f ca="1">IF(ISERROR($V83),"",OFFSET('Smelter Look-up'!$I$4,$V83-4,0))</f>
        <v>Fujian Sheng</v>
      </c>
      <c r="K83" s="224"/>
      <c r="L83" s="224"/>
      <c r="M83" s="224"/>
      <c r="N83" s="224"/>
      <c r="O83" s="224"/>
      <c r="P83" s="185"/>
      <c r="Q83" s="225"/>
      <c r="R83" s="182" t="str">
        <f ca="1">IF(ISERROR($V83),"",OFFSET('Smelter Look-up'!$C$4,$V83-4,0)&amp;"")</f>
        <v>Xiamen Tungsten Co., Ltd.</v>
      </c>
      <c r="S83" s="181" t="str">
        <f t="shared" ca="1" si="11"/>
        <v>CN</v>
      </c>
      <c r="T83" s="181" t="str">
        <f ca="1">IF(B83="","",IF(ISERROR(MATCH($J83,SorP!$B$1:$B$6226,0)),"",INDIRECT("'SorP'!$A$"&amp;MATCH($S83&amp;$J83,SorP!C:C,0))))</f>
        <v>CN-FJ</v>
      </c>
      <c r="U83" s="201"/>
      <c r="V83" s="226">
        <f ca="1">IF(C83="",NA(),IF(OR(C83="Smelter not listed",C83="Smelter not yet identified"),MATCH($B83&amp;$D83,'Smelter Look-up'!$J:$J,0),MATCH($B83&amp;$C83,'Smelter Look-up'!$J:$J,0)))</f>
        <v>659</v>
      </c>
      <c r="X83" s="227">
        <f t="shared" ca="1" si="12"/>
        <v>0</v>
      </c>
      <c r="AB83" s="228" t="str">
        <f t="shared" ca="1" si="13"/>
        <v>TungstenXiamen Tungsten Co., Ltd.</v>
      </c>
    </row>
    <row r="84" spans="1:28" s="227" customFormat="1" ht="17.399999999999999" hidden="1" customHeight="1">
      <c r="A84" s="181" t="s">
        <v>781</v>
      </c>
      <c r="B84" s="182" t="str">
        <f ca="1">IF(LEN(A84)=0,"",INDEX('Smelter Look-up'!$A:$A,MATCH($A84,'Smelter Look-up'!$E:$E,0)))</f>
        <v>Tin</v>
      </c>
      <c r="C84" s="186" t="str">
        <f ca="1">IF(LEN(A84)=0,"",INDEX('Smelter Look-up'!$C:$C,MATCH($A84,'Smelter Look-up'!$E:$E,0)))</f>
        <v>Yunnan Chengfeng Non-ferrous Metals Co., Ltd.</v>
      </c>
      <c r="D84" s="230"/>
      <c r="E84" s="182" t="str">
        <f ca="1">IF(ISERROR($V84),"",OFFSET('Smelter Look-up'!$D$4,$V84-4,0)&amp;"")</f>
        <v>CHINA</v>
      </c>
      <c r="F84" s="182" t="str">
        <f ca="1">IF(ISERROR($V84),"",OFFSET('Smelter Look-up'!$E$4,$V84-4,0))</f>
        <v>CID002158</v>
      </c>
      <c r="G84" s="182" t="str">
        <f ca="1">IF(C84=$X$4,IF(ISERROR($V84),"Enter smelter details","RMI"),IF(ISERROR($V84),"",OFFSET('Smelter Look-up'!$F$4,$V84-4,0)))</f>
        <v>RMI</v>
      </c>
      <c r="H84" s="183">
        <f ca="1">IF(ISERROR($V84),"",OFFSET('Smelter Look-up'!$G$4,$V84-4,0))</f>
        <v>0</v>
      </c>
      <c r="I84" s="184" t="str">
        <f ca="1">IF(ISERROR($V84),"",OFFSET('Smelter Look-up'!$H$4,$V84-4,0))</f>
        <v>Gejiu</v>
      </c>
      <c r="J84" s="184" t="str">
        <f ca="1">IF(ISERROR($V84),"",OFFSET('Smelter Look-up'!$I$4,$V84-4,0))</f>
        <v>Yunnan Sheng</v>
      </c>
      <c r="K84" s="224"/>
      <c r="L84" s="224"/>
      <c r="M84" s="224"/>
      <c r="N84" s="224"/>
      <c r="O84" s="224"/>
      <c r="P84" s="185"/>
      <c r="Q84" s="225"/>
      <c r="R84" s="182" t="str">
        <f ca="1">IF(ISERROR($V84),"",OFFSET('Smelter Look-up'!$C$4,$V84-4,0)&amp;"")</f>
        <v>Yunnan Chengfeng Non-ferrous Metals Co., Ltd.</v>
      </c>
      <c r="S84" s="181" t="str">
        <f t="shared" ca="1" si="11"/>
        <v>CN</v>
      </c>
      <c r="T84" s="181" t="str">
        <f ca="1">IF(B84="","",IF(ISERROR(MATCH($J84,SorP!$B$1:$B$6226,0)),"",INDIRECT("'SorP'!$A$"&amp;MATCH($S84&amp;$J84,SorP!C:C,0))))</f>
        <v>CN-YN</v>
      </c>
      <c r="U84" s="201"/>
      <c r="V84" s="226">
        <f ca="1">IF(C84="",NA(),IF(OR(C84="Smelter not listed",C84="Smelter not yet identified"),MATCH($B84&amp;$D84,'Smelter Look-up'!$J:$J,0),MATCH($B84&amp;$C84,'Smelter Look-up'!$J:$J,0)))</f>
        <v>565</v>
      </c>
      <c r="X84" s="227">
        <f t="shared" ca="1" si="12"/>
        <v>0</v>
      </c>
      <c r="AB84" s="228" t="str">
        <f t="shared" ca="1" si="13"/>
        <v>TinYunnan Chengfeng Non-ferrous Metals Co., Ltd.</v>
      </c>
    </row>
    <row r="85" spans="1:28" s="227" customFormat="1" ht="17.399999999999999" hidden="1" customHeight="1">
      <c r="A85" s="181" t="s">
        <v>782</v>
      </c>
      <c r="B85" s="182" t="str">
        <f ca="1">IF(LEN(A85)=0,"",INDEX('Smelter Look-up'!$A:$A,MATCH($A85,'Smelter Look-up'!$E:$E,0)))</f>
        <v>Tin</v>
      </c>
      <c r="C85" s="186" t="str">
        <f ca="1">IF(LEN(A85)=0,"",INDEX('Smelter Look-up'!$C:$C,MATCH($A85,'Smelter Look-up'!$E:$E,0)))</f>
        <v>Tin Smelting Branch of Yunnan Tin Co., Ltd.</v>
      </c>
      <c r="D85" s="230"/>
      <c r="E85" s="182" t="str">
        <f ca="1">IF(ISERROR($V85),"",OFFSET('Smelter Look-up'!$D$4,$V85-4,0)&amp;"")</f>
        <v>CHINA</v>
      </c>
      <c r="F85" s="182" t="str">
        <f ca="1">IF(ISERROR($V85),"",OFFSET('Smelter Look-up'!$E$4,$V85-4,0))</f>
        <v>CID002180</v>
      </c>
      <c r="G85" s="182" t="str">
        <f ca="1">IF(C85=$X$4,IF(ISERROR($V85),"Enter smelter details","RMI"),IF(ISERROR($V85),"",OFFSET('Smelter Look-up'!$F$4,$V85-4,0)))</f>
        <v>RMI</v>
      </c>
      <c r="H85" s="183">
        <f ca="1">IF(ISERROR($V85),"",OFFSET('Smelter Look-up'!$G$4,$V85-4,0))</f>
        <v>0</v>
      </c>
      <c r="I85" s="184" t="str">
        <f ca="1">IF(ISERROR($V85),"",OFFSET('Smelter Look-up'!$H$4,$V85-4,0))</f>
        <v>Gejiu</v>
      </c>
      <c r="J85" s="184" t="str">
        <f ca="1">IF(ISERROR($V85),"",OFFSET('Smelter Look-up'!$I$4,$V85-4,0))</f>
        <v>Yunnan Sheng</v>
      </c>
      <c r="K85" s="224"/>
      <c r="L85" s="224"/>
      <c r="M85" s="224"/>
      <c r="N85" s="224"/>
      <c r="O85" s="224"/>
      <c r="P85" s="185"/>
      <c r="Q85" s="225"/>
      <c r="R85" s="182" t="str">
        <f ca="1">IF(ISERROR($V85),"",OFFSET('Smelter Look-up'!$C$4,$V85-4,0)&amp;"")</f>
        <v>Tin Smelting Branch of Yunnan Tin Co., Ltd.</v>
      </c>
      <c r="S85" s="181" t="str">
        <f t="shared" ca="1" si="11"/>
        <v>CN</v>
      </c>
      <c r="T85" s="181" t="str">
        <f ca="1">IF(B85="","",IF(ISERROR(MATCH($J85,SorP!$B$1:$B$6226,0)),"",INDIRECT("'SorP'!$A$"&amp;MATCH($S85&amp;$J85,SorP!C:C,0))))</f>
        <v>CN-YN</v>
      </c>
      <c r="U85" s="201"/>
      <c r="V85" s="226">
        <f ca="1">IF(C85="",NA(),IF(OR(C85="Smelter not listed",C85="Smelter not yet identified"),MATCH($B85&amp;$D85,'Smelter Look-up'!$J:$J,0),MATCH($B85&amp;$C85,'Smelter Look-up'!$J:$J,0)))</f>
        <v>550</v>
      </c>
      <c r="X85" s="227">
        <f t="shared" ca="1" si="12"/>
        <v>0</v>
      </c>
      <c r="AB85" s="228" t="str">
        <f t="shared" ca="1" si="13"/>
        <v>TinTin Smelting Branch of Yunnan Tin Co., Ltd.</v>
      </c>
    </row>
    <row r="86" spans="1:28" s="227" customFormat="1" ht="17.399999999999999" hidden="1" customHeight="1">
      <c r="A86" s="181" t="s">
        <v>137</v>
      </c>
      <c r="B86" s="182" t="str">
        <f ca="1">IF(LEN(A86)=0,"",INDEX('Smelter Look-up'!$A:$A,MATCH($A86,'Smelter Look-up'!$E:$E,0)))</f>
        <v>Tungsten</v>
      </c>
      <c r="C86" s="186" t="str">
        <f ca="1">IF(LEN(A86)=0,"",INDEX('Smelter Look-up'!$C:$C,MATCH($A86,'Smelter Look-up'!$E:$E,0)))</f>
        <v>Ganzhou Jiangwu Ferrotungsten Co., Ltd.</v>
      </c>
      <c r="D86" s="230"/>
      <c r="E86" s="182" t="str">
        <f ca="1">IF(ISERROR($V86),"",OFFSET('Smelter Look-up'!$D$4,$V86-4,0)&amp;"")</f>
        <v>CHINA</v>
      </c>
      <c r="F86" s="182" t="str">
        <f ca="1">IF(ISERROR($V86),"",OFFSET('Smelter Look-up'!$E$4,$V86-4,0))</f>
        <v>CID002315</v>
      </c>
      <c r="G86" s="182" t="str">
        <f ca="1">IF(C86=$X$4,IF(ISERROR($V86),"Enter smelter details","RMI"),IF(ISERROR($V86),"",OFFSET('Smelter Look-up'!$F$4,$V86-4,0)))</f>
        <v>RMI</v>
      </c>
      <c r="H86" s="183">
        <f ca="1">IF(ISERROR($V86),"",OFFSET('Smelter Look-up'!$G$4,$V86-4,0))</f>
        <v>0</v>
      </c>
      <c r="I86" s="184" t="str">
        <f ca="1">IF(ISERROR($V86),"",OFFSET('Smelter Look-up'!$H$4,$V86-4,0))</f>
        <v>Ganzhou</v>
      </c>
      <c r="J86" s="184" t="str">
        <f ca="1">IF(ISERROR($V86),"",OFFSET('Smelter Look-up'!$I$4,$V86-4,0))</f>
        <v>Jiangxi Sheng</v>
      </c>
      <c r="K86" s="224"/>
      <c r="L86" s="224"/>
      <c r="M86" s="224"/>
      <c r="N86" s="224"/>
      <c r="O86" s="224"/>
      <c r="P86" s="185"/>
      <c r="Q86" s="225"/>
      <c r="R86" s="182" t="str">
        <f ca="1">IF(ISERROR($V86),"",OFFSET('Smelter Look-up'!$C$4,$V86-4,0)&amp;"")</f>
        <v>Ganzhou Jiangwu Ferrotungsten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601</v>
      </c>
      <c r="X86" s="227">
        <f t="shared" ca="1" si="12"/>
        <v>0</v>
      </c>
      <c r="AB86" s="228" t="str">
        <f t="shared" ca="1" si="13"/>
        <v>TungstenGanzhou Jiangwu Ferrotungsten Co., Ltd.</v>
      </c>
    </row>
    <row r="87" spans="1:28" s="227" customFormat="1" ht="17.399999999999999" hidden="1" customHeight="1">
      <c r="A87" s="181" t="s">
        <v>138</v>
      </c>
      <c r="B87" s="182" t="str">
        <f ca="1">IF(LEN(A87)=0,"",INDEX('Smelter Look-up'!$A:$A,MATCH($A87,'Smelter Look-up'!$E:$E,0)))</f>
        <v>Tungsten</v>
      </c>
      <c r="C87" s="186" t="str">
        <f ca="1">IF(LEN(A87)=0,"",INDEX('Smelter Look-up'!$C:$C,MATCH($A87,'Smelter Look-up'!$E:$E,0)))</f>
        <v>Jiangxi Yaosheng Tungsten Co., Ltd.</v>
      </c>
      <c r="D87" s="230"/>
      <c r="E87" s="182" t="str">
        <f ca="1">IF(ISERROR($V87),"",OFFSET('Smelter Look-up'!$D$4,$V87-4,0)&amp;"")</f>
        <v>CHINA</v>
      </c>
      <c r="F87" s="182" t="str">
        <f ca="1">IF(ISERROR($V87),"",OFFSET('Smelter Look-up'!$E$4,$V87-4,0))</f>
        <v>CID002316</v>
      </c>
      <c r="G87" s="182" t="str">
        <f ca="1">IF(C87=$X$4,IF(ISERROR($V87),"Enter smelter details","RMI"),IF(ISERROR($V87),"",OFFSET('Smelter Look-up'!$F$4,$V87-4,0)))</f>
        <v>RMI</v>
      </c>
      <c r="H87" s="183">
        <f ca="1">IF(ISERROR($V87),"",OFFSET('Smelter Look-up'!$G$4,$V87-4,0))</f>
        <v>0</v>
      </c>
      <c r="I87" s="184" t="str">
        <f ca="1">IF(ISERROR($V87),"",OFFSET('Smelter Look-up'!$H$4,$V87-4,0))</f>
        <v>Ganzhou</v>
      </c>
      <c r="J87" s="184" t="str">
        <f ca="1">IF(ISERROR($V87),"",OFFSET('Smelter Look-up'!$I$4,$V87-4,0))</f>
        <v>Jiangxi Sheng</v>
      </c>
      <c r="K87" s="224"/>
      <c r="L87" s="224"/>
      <c r="M87" s="224"/>
      <c r="N87" s="224"/>
      <c r="O87" s="224"/>
      <c r="P87" s="185"/>
      <c r="Q87" s="225"/>
      <c r="R87" s="182" t="str">
        <f ca="1">IF(ISERROR($V87),"",OFFSET('Smelter Look-up'!$C$4,$V87-4,0)&amp;"")</f>
        <v>Jiangxi Yaosheng Tungsten Co., Ltd.</v>
      </c>
      <c r="S87" s="181" t="str">
        <f t="shared" ca="1" si="11"/>
        <v>CN</v>
      </c>
      <c r="T87" s="181" t="str">
        <f ca="1">IF(B87="","",IF(ISERROR(MATCH($J87,SorP!$B$1:$B$6226,0)),"",INDIRECT("'SorP'!$A$"&amp;MATCH($S87&amp;$J87,SorP!C:C,0))))</f>
        <v>CN-JX</v>
      </c>
      <c r="U87" s="201"/>
      <c r="V87" s="226">
        <f ca="1">IF(C87="",NA(),IF(OR(C87="Smelter not listed",C87="Smelter not yet identified"),MATCH($B87&amp;$D87,'Smelter Look-up'!$J:$J,0),MATCH($B87&amp;$C87,'Smelter Look-up'!$J:$J,0)))</f>
        <v>625</v>
      </c>
      <c r="X87" s="227">
        <f t="shared" ca="1" si="12"/>
        <v>0</v>
      </c>
      <c r="AB87" s="228" t="str">
        <f t="shared" ca="1" si="13"/>
        <v>TungstenJiangxi Yaosheng Tungsten Co., Ltd.</v>
      </c>
    </row>
    <row r="88" spans="1:28" s="227" customFormat="1" ht="17.399999999999999" hidden="1" customHeight="1">
      <c r="A88" s="181" t="s">
        <v>141</v>
      </c>
      <c r="B88" s="182" t="str">
        <f ca="1">IF(LEN(A88)=0,"",INDEX('Smelter Look-up'!$A:$A,MATCH($A88,'Smelter Look-up'!$E:$E,0)))</f>
        <v>Tungsten</v>
      </c>
      <c r="C88" s="186" t="str">
        <f ca="1">IF(LEN(A88)=0,"",INDEX('Smelter Look-up'!$C:$C,MATCH($A88,'Smelter Look-up'!$E:$E,0)))</f>
        <v>Malipo Haiyu Tungsten Co., Ltd.</v>
      </c>
      <c r="D88" s="230"/>
      <c r="E88" s="182" t="str">
        <f ca="1">IF(ISERROR($V88),"",OFFSET('Smelter Look-up'!$D$4,$V88-4,0)&amp;"")</f>
        <v>CHINA</v>
      </c>
      <c r="F88" s="182" t="str">
        <f ca="1">IF(ISERROR($V88),"",OFFSET('Smelter Look-up'!$E$4,$V88-4,0))</f>
        <v>CID002319</v>
      </c>
      <c r="G88" s="182" t="str">
        <f ca="1">IF(C88=$X$4,IF(ISERROR($V88),"Enter smelter details","RMI"),IF(ISERROR($V88),"",OFFSET('Smelter Look-up'!$F$4,$V88-4,0)))</f>
        <v>RMI</v>
      </c>
      <c r="H88" s="183">
        <f ca="1">IF(ISERROR($V88),"",OFFSET('Smelter Look-up'!$G$4,$V88-4,0))</f>
        <v>0</v>
      </c>
      <c r="I88" s="184" t="str">
        <f ca="1">IF(ISERROR($V88),"",OFFSET('Smelter Look-up'!$H$4,$V88-4,0))</f>
        <v>Wen Shan</v>
      </c>
      <c r="J88" s="184" t="str">
        <f ca="1">IF(ISERROR($V88),"",OFFSET('Smelter Look-up'!$I$4,$V88-4,0))</f>
        <v>Yunnan Sheng</v>
      </c>
      <c r="K88" s="224"/>
      <c r="L88" s="224"/>
      <c r="M88" s="224"/>
      <c r="N88" s="224"/>
      <c r="O88" s="224"/>
      <c r="P88" s="185"/>
      <c r="Q88" s="225"/>
      <c r="R88" s="182" t="str">
        <f ca="1">IF(ISERROR($V88),"",OFFSET('Smelter Look-up'!$C$4,$V88-4,0)&amp;"")</f>
        <v>Malipo Haiyu Tungsten Co., Ltd.</v>
      </c>
      <c r="S88" s="181" t="str">
        <f t="shared" ca="1" si="11"/>
        <v>CN</v>
      </c>
      <c r="T88" s="181" t="str">
        <f ca="1">IF(B88="","",IF(ISERROR(MATCH($J88,SorP!$B$1:$B$6226,0)),"",INDIRECT("'SorP'!$A$"&amp;MATCH($S88&amp;$J88,SorP!C:C,0))))</f>
        <v>CN-YN</v>
      </c>
      <c r="U88" s="201"/>
      <c r="V88" s="226">
        <f ca="1">IF(C88="",NA(),IF(OR(C88="Smelter not listed",C88="Smelter not yet identified"),MATCH($B88&amp;$D88,'Smelter Look-up'!$J:$J,0),MATCH($B88&amp;$C88,'Smelter Look-up'!$J:$J,0)))</f>
        <v>635</v>
      </c>
      <c r="X88" s="227">
        <f t="shared" ca="1" si="12"/>
        <v>0</v>
      </c>
      <c r="AB88" s="228" t="str">
        <f t="shared" ca="1" si="13"/>
        <v>TungstenMalipo Haiyu Tungsten Co., Ltd.</v>
      </c>
    </row>
    <row r="89" spans="1:28" s="227" customFormat="1" ht="17.399999999999999" hidden="1" customHeight="1">
      <c r="A89" s="181" t="s">
        <v>142</v>
      </c>
      <c r="B89" s="182" t="str">
        <f ca="1">IF(LEN(A89)=0,"",INDEX('Smelter Look-up'!$A:$A,MATCH($A89,'Smelter Look-up'!$E:$E,0)))</f>
        <v>Tungsten</v>
      </c>
      <c r="C89" s="186" t="str">
        <f ca="1">IF(LEN(A89)=0,"",INDEX('Smelter Look-up'!$C:$C,MATCH($A89,'Smelter Look-up'!$E:$E,0)))</f>
        <v>Xiamen Tungsten (H.C.) Co., Ltd.</v>
      </c>
      <c r="D89" s="230"/>
      <c r="E89" s="182" t="str">
        <f ca="1">IF(ISERROR($V89),"",OFFSET('Smelter Look-up'!$D$4,$V89-4,0)&amp;"")</f>
        <v>CHINA</v>
      </c>
      <c r="F89" s="182" t="str">
        <f ca="1">IF(ISERROR($V89),"",OFFSET('Smelter Look-up'!$E$4,$V89-4,0))</f>
        <v>CID002320</v>
      </c>
      <c r="G89" s="182">
        <f ca="1">IF(C89=$X$4,IF(ISERROR($V89),"Enter smelter details","RMI"),IF(ISERROR($V89),"",OFFSET('Smelter Look-up'!$F$4,$V89-4,0)))</f>
        <v>0</v>
      </c>
      <c r="H89" s="183">
        <f ca="1">IF(ISERROR($V89),"",OFFSET('Smelter Look-up'!$G$4,$V89-4,0))</f>
        <v>0</v>
      </c>
      <c r="I89" s="184" t="str">
        <f ca="1">IF(ISERROR($V89),"",OFFSET('Smelter Look-up'!$H$4,$V89-4,0))</f>
        <v>Xiamen</v>
      </c>
      <c r="J89" s="184" t="str">
        <f ca="1">IF(ISERROR($V89),"",OFFSET('Smelter Look-up'!$I$4,$V89-4,0))</f>
        <v>Fujian Sheng</v>
      </c>
      <c r="K89" s="224"/>
      <c r="L89" s="224"/>
      <c r="M89" s="224"/>
      <c r="N89" s="224"/>
      <c r="O89" s="224"/>
      <c r="P89" s="185"/>
      <c r="Q89" s="225"/>
      <c r="R89" s="182" t="str">
        <f ca="1">IF(ISERROR($V89),"",OFFSET('Smelter Look-up'!$C$4,$V89-4,0)&amp;"")</f>
        <v>Xiamen Tungsten (H.C.) Co., Ltd.</v>
      </c>
      <c r="S89" s="181" t="str">
        <f t="shared" ca="1" si="11"/>
        <v>CN</v>
      </c>
      <c r="T89" s="181" t="str">
        <f ca="1">IF(B89="","",IF(ISERROR(MATCH($J89,SorP!$B$1:$B$6226,0)),"",INDIRECT("'SorP'!$A$"&amp;MATCH($S89&amp;$J89,SorP!C:C,0))))</f>
        <v>CN-FJ</v>
      </c>
      <c r="U89" s="201"/>
      <c r="V89" s="226">
        <f ca="1">IF(C89="",NA(),IF(OR(C89="Smelter not listed",C89="Smelter not yet identified"),MATCH($B89&amp;$D89,'Smelter Look-up'!$J:$J,0),MATCH($B89&amp;$C89,'Smelter Look-up'!$J:$J,0)))</f>
        <v>658</v>
      </c>
      <c r="X89" s="227">
        <f t="shared" ca="1" si="12"/>
        <v>0</v>
      </c>
      <c r="AB89" s="228" t="str">
        <f t="shared" ca="1" si="13"/>
        <v>TungstenXiamen Tungsten (H.C.) Co., Ltd.</v>
      </c>
    </row>
    <row r="90" spans="1:28" s="227" customFormat="1" ht="17.399999999999999" customHeight="1">
      <c r="A90" s="181" t="s">
        <v>15065</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CV Venus Inti Perkasa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427</v>
      </c>
      <c r="X90" s="227">
        <f t="shared" ca="1" si="12"/>
        <v>0</v>
      </c>
      <c r="AB90" s="228" t="str">
        <f t="shared" ca="1" si="13"/>
        <v>TinCV Venus Inti Perkasa</v>
      </c>
    </row>
    <row r="91" spans="1:28" s="227" customFormat="1" ht="17.399999999999999" hidden="1" customHeight="1">
      <c r="A91" s="181" t="s">
        <v>136</v>
      </c>
      <c r="B91" s="182" t="str">
        <f ca="1">IF(LEN(A91)=0,"",INDEX('Smelter Look-up'!$A:$A,MATCH($A91,'Smelter Look-up'!$E:$E,0)))</f>
        <v>Tin</v>
      </c>
      <c r="C91" s="186" t="str">
        <f ca="1">IF(LEN(A91)=0,"",INDEX('Smelter Look-up'!$C:$C,MATCH($A91,'Smelter Look-up'!$E:$E,0)))</f>
        <v>Magnu's Minerais Metais e Ligas Ltda.</v>
      </c>
      <c r="D91" s="230"/>
      <c r="E91" s="182" t="str">
        <f ca="1">IF(ISERROR($V91),"",OFFSET('Smelter Look-up'!$D$4,$V91-4,0)&amp;"")</f>
        <v>BRAZIL</v>
      </c>
      <c r="F91" s="182" t="str">
        <f ca="1">IF(ISERROR($V91),"",OFFSET('Smelter Look-up'!$E$4,$V91-4,0))</f>
        <v>CID002468</v>
      </c>
      <c r="G91" s="182" t="str">
        <f ca="1">IF(C91=$X$4,IF(ISERROR($V91),"Enter smelter details","RMI"),IF(ISERROR($V91),"",OFFSET('Smelter Look-up'!$F$4,$V91-4,0)))</f>
        <v>RMI</v>
      </c>
      <c r="H91" s="183">
        <f ca="1">IF(ISERROR($V91),"",OFFSET('Smelter Look-up'!$G$4,$V91-4,0))</f>
        <v>0</v>
      </c>
      <c r="I91" s="184" t="str">
        <f ca="1">IF(ISERROR($V91),"",OFFSET('Smelter Look-up'!$H$4,$V91-4,0))</f>
        <v>São João del Rei</v>
      </c>
      <c r="J91" s="184" t="str">
        <f ca="1">IF(ISERROR($V91),"",OFFSET('Smelter Look-up'!$I$4,$V91-4,0))</f>
        <v>Minas Gerais</v>
      </c>
      <c r="K91" s="224"/>
      <c r="L91" s="224"/>
      <c r="M91" s="224"/>
      <c r="N91" s="224"/>
      <c r="O91" s="224"/>
      <c r="P91" s="185"/>
      <c r="Q91" s="225"/>
      <c r="R91" s="182" t="str">
        <f ca="1">IF(ISERROR($V91),"",OFFSET('Smelter Look-up'!$C$4,$V91-4,0)&amp;"")</f>
        <v>Magnu's Minerais Metais e Ligas Ltda.</v>
      </c>
      <c r="S91" s="181" t="str">
        <f t="shared" ca="1" si="11"/>
        <v>BR</v>
      </c>
      <c r="T91" s="181" t="str">
        <f ca="1">IF(B91="","",IF(ISERROR(MATCH($J91,SorP!$B$1:$B$6226,0)),"",INDIRECT("'SorP'!$A$"&amp;MATCH($S91&amp;$J91,SorP!C:C,0))))</f>
        <v>BR-MG</v>
      </c>
      <c r="U91" s="201"/>
      <c r="V91" s="226">
        <f ca="1">IF(C91="",NA(),IF(OR(C91="Smelter not listed",C91="Smelter not yet identified"),MATCH($B91&amp;$D91,'Smelter Look-up'!$J:$J,0),MATCH($B91&amp;$C91,'Smelter Look-up'!$J:$J,0)))</f>
        <v>473</v>
      </c>
      <c r="X91" s="227">
        <f t="shared" ca="1" si="12"/>
        <v>0</v>
      </c>
      <c r="AB91" s="228" t="str">
        <f t="shared" ca="1" si="13"/>
        <v>TinMagnu's Minerais Metais e Ligas Ltda.</v>
      </c>
    </row>
    <row r="92" spans="1:28" s="227" customFormat="1" ht="17.399999999999999" hidden="1" customHeight="1">
      <c r="A92" s="181" t="s">
        <v>392</v>
      </c>
      <c r="B92" s="182" t="str">
        <f ca="1">IF(LEN(A92)=0,"",INDEX('Smelter Look-up'!$A:$A,MATCH($A92,'Smelter Look-up'!$E:$E,0)))</f>
        <v>Tantalum</v>
      </c>
      <c r="C92" s="186" t="str">
        <f ca="1">IF(LEN(A92)=0,"",INDEX('Smelter Look-up'!$C:$C,MATCH($A92,'Smelter Look-up'!$E:$E,0)))</f>
        <v>Hengyang King Xing Lifeng New Materials Co., Ltd.</v>
      </c>
      <c r="D92" s="230"/>
      <c r="E92" s="182" t="str">
        <f ca="1">IF(ISERROR($V92),"",OFFSET('Smelter Look-up'!$D$4,$V92-4,0)&amp;"")</f>
        <v>CHINA</v>
      </c>
      <c r="F92" s="182" t="str">
        <f ca="1">IF(ISERROR($V92),"",OFFSET('Smelter Look-up'!$E$4,$V92-4,0))</f>
        <v>CID002492</v>
      </c>
      <c r="G92" s="182" t="str">
        <f ca="1">IF(C92=$X$4,IF(ISERROR($V92),"Enter smelter details","RMI"),IF(ISERROR($V92),"",OFFSET('Smelter Look-up'!$F$4,$V92-4,0)))</f>
        <v>RMI</v>
      </c>
      <c r="H92" s="183">
        <f ca="1">IF(ISERROR($V92),"",OFFSET('Smelter Look-up'!$G$4,$V92-4,0))</f>
        <v>0</v>
      </c>
      <c r="I92" s="184" t="str">
        <f ca="1">IF(ISERROR($V92),"",OFFSET('Smelter Look-up'!$H$4,$V92-4,0))</f>
        <v>Hengyang</v>
      </c>
      <c r="J92" s="184" t="str">
        <f ca="1">IF(ISERROR($V92),"",OFFSET('Smelter Look-up'!$I$4,$V92-4,0))</f>
        <v>Hunan Sheng</v>
      </c>
      <c r="K92" s="224"/>
      <c r="L92" s="224"/>
      <c r="M92" s="224"/>
      <c r="N92" s="224"/>
      <c r="O92" s="224"/>
      <c r="P92" s="185"/>
      <c r="Q92" s="225"/>
      <c r="R92" s="182" t="str">
        <f ca="1">IF(ISERROR($V92),"",OFFSET('Smelter Look-up'!$C$4,$V92-4,0)&amp;"")</f>
        <v>Hengyang King Xing Lifeng New Materials Co., Ltd.</v>
      </c>
      <c r="S92" s="181" t="str">
        <f t="shared" ca="1" si="11"/>
        <v>CN</v>
      </c>
      <c r="T92" s="181" t="str">
        <f ca="1">IF(B92="","",IF(ISERROR(MATCH($J92,SorP!$B$1:$B$6226,0)),"",INDIRECT("'SorP'!$A$"&amp;MATCH($S92&amp;$J92,SorP!C:C,0))))</f>
        <v>CN-HN</v>
      </c>
      <c r="U92" s="201"/>
      <c r="V92" s="226">
        <f ca="1">IF(C92="",NA(),IF(OR(C92="Smelter not listed",C92="Smelter not yet identified"),MATCH($B92&amp;$D92,'Smelter Look-up'!$J:$J,0),MATCH($B92&amp;$C92,'Smelter Look-up'!$J:$J,0)))</f>
        <v>349</v>
      </c>
      <c r="X92" s="227">
        <f t="shared" ca="1" si="12"/>
        <v>0</v>
      </c>
      <c r="AB92" s="228" t="str">
        <f t="shared" ca="1" si="13"/>
        <v>TantalumHengyang King Xing Lifeng New Materials Co., Ltd.</v>
      </c>
    </row>
    <row r="93" spans="1:28" s="227" customFormat="1" ht="17.399999999999999" hidden="1" customHeight="1">
      <c r="A93" s="181" t="s">
        <v>389</v>
      </c>
      <c r="B93" s="182" t="str">
        <f ca="1">IF(LEN(A93)=0,"",INDEX('Smelter Look-up'!$A:$A,MATCH($A93,'Smelter Look-up'!$E:$E,0)))</f>
        <v>Tungsten</v>
      </c>
      <c r="C93" s="186" t="str">
        <f ca="1">IF(LEN(A93)=0,"",INDEX('Smelter Look-up'!$C:$C,MATCH($A93,'Smelter Look-up'!$E:$E,0)))</f>
        <v>Ganzhou Seadragon W &amp; Mo Co., Ltd.</v>
      </c>
      <c r="D93" s="230"/>
      <c r="E93" s="182" t="str">
        <f ca="1">IF(ISERROR($V93),"",OFFSET('Smelter Look-up'!$D$4,$V93-4,0)&amp;"")</f>
        <v>CHINA</v>
      </c>
      <c r="F93" s="182" t="str">
        <f ca="1">IF(ISERROR($V93),"",OFFSET('Smelter Look-up'!$E$4,$V93-4,0))</f>
        <v>CID002494</v>
      </c>
      <c r="G93" s="182" t="str">
        <f ca="1">IF(C93=$X$4,IF(ISERROR($V93),"Enter smelter details","RMI"),IF(ISERROR($V93),"",OFFSET('Smelter Look-up'!$F$4,$V93-4,0)))</f>
        <v>RMI</v>
      </c>
      <c r="H93" s="183">
        <f ca="1">IF(ISERROR($V93),"",OFFSET('Smelter Look-up'!$G$4,$V93-4,0))</f>
        <v>0</v>
      </c>
      <c r="I93" s="184" t="str">
        <f ca="1">IF(ISERROR($V93),"",OFFSET('Smelter Look-up'!$H$4,$V93-4,0))</f>
        <v>Ganzhou</v>
      </c>
      <c r="J93" s="184" t="str">
        <f ca="1">IF(ISERROR($V93),"",OFFSET('Smelter Look-up'!$I$4,$V93-4,0))</f>
        <v>Jiangxi Sheng</v>
      </c>
      <c r="K93" s="224"/>
      <c r="L93" s="224"/>
      <c r="M93" s="224"/>
      <c r="N93" s="224"/>
      <c r="O93" s="224"/>
      <c r="P93" s="185"/>
      <c r="Q93" s="225"/>
      <c r="R93" s="182" t="str">
        <f ca="1">IF(ISERROR($V93),"",OFFSET('Smelter Look-up'!$C$4,$V93-4,0)&amp;"")</f>
        <v>Ganzhou Seadragon W &amp; Mo Co., Ltd.</v>
      </c>
      <c r="S93" s="181" t="str">
        <f t="shared" ca="1" si="11"/>
        <v>CN</v>
      </c>
      <c r="T93" s="181" t="str">
        <f ca="1">IF(B93="","",IF(ISERROR(MATCH($J93,SorP!$B$1:$B$6226,0)),"",INDIRECT("'SorP'!$A$"&amp;MATCH($S93&amp;$J93,SorP!C:C,0))))</f>
        <v>CN-JX</v>
      </c>
      <c r="U93" s="201"/>
      <c r="V93" s="226">
        <f ca="1">IF(C93="",NA(),IF(OR(C93="Smelter not listed",C93="Smelter not yet identified"),MATCH($B93&amp;$D93,'Smelter Look-up'!$J:$J,0),MATCH($B93&amp;$C93,'Smelter Look-up'!$J:$J,0)))</f>
        <v>602</v>
      </c>
      <c r="X93" s="227">
        <f t="shared" ca="1" si="12"/>
        <v>0</v>
      </c>
      <c r="AB93" s="228" t="str">
        <f t="shared" ca="1" si="13"/>
        <v>TungstenGanzhou Seadragon W &amp; Mo Co., Ltd.</v>
      </c>
    </row>
    <row r="94" spans="1:28" s="227" customFormat="1" ht="17.399999999999999" customHeight="1">
      <c r="A94" s="181" t="s">
        <v>1392</v>
      </c>
      <c r="B94" s="182" t="str">
        <f ca="1">IF(LEN(A94)=0,"",INDEX('Smelter Look-up'!$A:$A,MATCH($A94,'Smelter Look-up'!$E:$E,0)))</f>
        <v>Tin</v>
      </c>
      <c r="C94" s="186" t="str">
        <f ca="1">IF(LEN(A94)=0,"",INDEX('Smelter Look-up'!$C:$C,MATCH($A94,'Smelter Look-up'!$E:$E,0)))</f>
        <v>PT ATD Makmur Mandiri Jaya</v>
      </c>
      <c r="D94" s="230"/>
      <c r="E94" s="182" t="str">
        <f ca="1">IF(ISERROR($V94),"",OFFSET('Smelter Look-up'!$D$4,$V94-4,0)&amp;"")</f>
        <v>INDONESIA</v>
      </c>
      <c r="F94" s="182" t="str">
        <f ca="1">IF(ISERROR($V94),"",OFFSET('Smelter Look-up'!$E$4,$V94-4,0))</f>
        <v>CID002503</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ATD Makmur Mandiri Jaya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505</v>
      </c>
      <c r="X94" s="227">
        <f t="shared" ca="1" si="12"/>
        <v>0</v>
      </c>
      <c r="AB94" s="228" t="str">
        <f t="shared" ca="1" si="13"/>
        <v>TinPT ATD Makmur Mandiri Jaya</v>
      </c>
    </row>
    <row r="95" spans="1:28" s="227" customFormat="1" ht="17.399999999999999" hidden="1" customHeight="1">
      <c r="A95" s="181" t="s">
        <v>1384</v>
      </c>
      <c r="B95" s="182" t="str">
        <f ca="1">IF(LEN(A95)=0,"",INDEX('Smelter Look-up'!$A:$A,MATCH($A95,'Smelter Look-up'!$E:$E,0)))</f>
        <v>Tantalum</v>
      </c>
      <c r="C95" s="186" t="str">
        <f ca="1">IF(LEN(A95)=0,"",INDEX('Smelter Look-up'!$C:$C,MATCH($A95,'Smelter Look-up'!$E:$E,0)))</f>
        <v>D Block Metals, LLC</v>
      </c>
      <c r="D95" s="230"/>
      <c r="E95" s="182" t="str">
        <f ca="1">IF(ISERROR($V95),"",OFFSET('Smelter Look-up'!$D$4,$V95-4,0)&amp;"")</f>
        <v>UNITED STATES OF AMERICA</v>
      </c>
      <c r="F95" s="182" t="str">
        <f ca="1">IF(ISERROR($V95),"",OFFSET('Smelter Look-up'!$E$4,$V95-4,0))</f>
        <v>CID002504</v>
      </c>
      <c r="G95" s="182" t="str">
        <f ca="1">IF(C95=$X$4,IF(ISERROR($V95),"Enter smelter details","RMI"),IF(ISERROR($V95),"",OFFSET('Smelter Look-up'!$F$4,$V95-4,0)))</f>
        <v>RMI</v>
      </c>
      <c r="H95" s="183">
        <f ca="1">IF(ISERROR($V95),"",OFFSET('Smelter Look-up'!$G$4,$V95-4,0))</f>
        <v>0</v>
      </c>
      <c r="I95" s="184" t="str">
        <f ca="1">IF(ISERROR($V95),"",OFFSET('Smelter Look-up'!$H$4,$V95-4,0))</f>
        <v>Lincolnton</v>
      </c>
      <c r="J95" s="184" t="str">
        <f ca="1">IF(ISERROR($V95),"",OFFSET('Smelter Look-up'!$I$4,$V95-4,0))</f>
        <v>North Carolina</v>
      </c>
      <c r="K95" s="224"/>
      <c r="L95" s="224"/>
      <c r="M95" s="224"/>
      <c r="N95" s="224"/>
      <c r="O95" s="224"/>
      <c r="P95" s="185"/>
      <c r="Q95" s="225"/>
      <c r="R95" s="182" t="str">
        <f ca="1">IF(ISERROR($V95),"",OFFSET('Smelter Look-up'!$C$4,$V95-4,0)&amp;"")</f>
        <v>D Block Metals, LLC</v>
      </c>
      <c r="S95" s="181" t="str">
        <f t="shared" ca="1" si="11"/>
        <v>US</v>
      </c>
      <c r="T95" s="181" t="str">
        <f ca="1">IF(B95="","",IF(ISERROR(MATCH($J95,SorP!$B$1:$B$6226,0)),"",INDIRECT("'SorP'!$A$"&amp;MATCH($S95&amp;$J95,SorP!C:C,0))))</f>
        <v>US-NC</v>
      </c>
      <c r="U95" s="201"/>
      <c r="V95" s="226">
        <f ca="1">IF(C95="",NA(),IF(OR(C95="Smelter not listed",C95="Smelter not yet identified"),MATCH($B95&amp;$D95,'Smelter Look-up'!$J:$J,0),MATCH($B95&amp;$C95,'Smelter Look-up'!$J:$J,0)))</f>
        <v>336</v>
      </c>
      <c r="X95" s="227">
        <f t="shared" ca="1" si="12"/>
        <v>0</v>
      </c>
      <c r="AB95" s="228" t="str">
        <f t="shared" ca="1" si="13"/>
        <v>TantalumD Block Metals, LLC</v>
      </c>
    </row>
    <row r="96" spans="1:28" s="227" customFormat="1" ht="17.399999999999999" hidden="1" customHeight="1">
      <c r="A96" s="181" t="s">
        <v>1385</v>
      </c>
      <c r="B96" s="182" t="str">
        <f ca="1">IF(LEN(A96)=0,"",INDEX('Smelter Look-up'!$A:$A,MATCH($A96,'Smelter Look-up'!$E:$E,0)))</f>
        <v>Tantalum</v>
      </c>
      <c r="C96" s="186" t="str">
        <f ca="1">IF(LEN(A96)=0,"",INDEX('Smelter Look-up'!$C:$C,MATCH($A96,'Smelter Look-up'!$E:$E,0)))</f>
        <v>FIR Metals &amp; Resource Ltd.</v>
      </c>
      <c r="D96" s="230"/>
      <c r="E96" s="182" t="str">
        <f ca="1">IF(ISERROR($V96),"",OFFSET('Smelter Look-up'!$D$4,$V96-4,0)&amp;"")</f>
        <v>CHINA</v>
      </c>
      <c r="F96" s="182" t="str">
        <f ca="1">IF(ISERROR($V96),"",OFFSET('Smelter Look-up'!$E$4,$V96-4,0))</f>
        <v>CID002505</v>
      </c>
      <c r="G96" s="182" t="str">
        <f ca="1">IF(C96=$X$4,IF(ISERROR($V96),"Enter smelter details","RMI"),IF(ISERROR($V96),"",OFFSET('Smelter Look-up'!$F$4,$V96-4,0)))</f>
        <v>RMI</v>
      </c>
      <c r="H96" s="183">
        <f ca="1">IF(ISERROR($V96),"",OFFSET('Smelter Look-up'!$G$4,$V96-4,0))</f>
        <v>0</v>
      </c>
      <c r="I96" s="184" t="str">
        <f ca="1">IF(ISERROR($V96),"",OFFSET('Smelter Look-up'!$H$4,$V96-4,0))</f>
        <v>Zhuzhou</v>
      </c>
      <c r="J96" s="184" t="str">
        <f ca="1">IF(ISERROR($V96),"",OFFSET('Smelter Look-up'!$I$4,$V96-4,0))</f>
        <v>Hunan Sheng</v>
      </c>
      <c r="K96" s="224"/>
      <c r="L96" s="224"/>
      <c r="M96" s="224"/>
      <c r="N96" s="224"/>
      <c r="O96" s="224"/>
      <c r="P96" s="185"/>
      <c r="Q96" s="225"/>
      <c r="R96" s="182" t="str">
        <f ca="1">IF(ISERROR($V96),"",OFFSET('Smelter Look-up'!$C$4,$V96-4,0)&amp;"")</f>
        <v>FIR Metals &amp; Resource Ltd.</v>
      </c>
      <c r="S96" s="181" t="str">
        <f t="shared" ca="1" si="11"/>
        <v>CN</v>
      </c>
      <c r="T96" s="181" t="str">
        <f ca="1">IF(B96="","",IF(ISERROR(MATCH($J96,SorP!$B$1:$B$6226,0)),"",INDIRECT("'SorP'!$A$"&amp;MATCH($S96&amp;$J96,SorP!C:C,0))))</f>
        <v>CN-HN</v>
      </c>
      <c r="U96" s="201"/>
      <c r="V96" s="226">
        <f ca="1">IF(C96="",NA(),IF(OR(C96="Smelter not listed",C96="Smelter not yet identified"),MATCH($B96&amp;$D96,'Smelter Look-up'!$J:$J,0),MATCH($B96&amp;$C96,'Smelter Look-up'!$J:$J,0)))</f>
        <v>339</v>
      </c>
      <c r="X96" s="227">
        <f t="shared" ca="1" si="12"/>
        <v>0</v>
      </c>
      <c r="AB96" s="228" t="str">
        <f t="shared" ca="1" si="13"/>
        <v>TantalumFIR Metals &amp; Resource Ltd.</v>
      </c>
    </row>
    <row r="97" spans="1:28" s="227" customFormat="1" ht="17.399999999999999" hidden="1" customHeight="1">
      <c r="A97" s="181" t="s">
        <v>1387</v>
      </c>
      <c r="B97" s="182" t="str">
        <f ca="1">IF(LEN(A97)=0,"",INDEX('Smelter Look-up'!$A:$A,MATCH($A97,'Smelter Look-up'!$E:$E,0)))</f>
        <v>Tantalum</v>
      </c>
      <c r="C97" s="186" t="str">
        <f ca="1">IF(LEN(A97)=0,"",INDEX('Smelter Look-up'!$C:$C,MATCH($A97,'Smelter Look-up'!$E:$E,0)))</f>
        <v>Jiujiang Zhongao Tantalum &amp; Niobium Co., Ltd.</v>
      </c>
      <c r="D97" s="230"/>
      <c r="E97" s="182" t="str">
        <f ca="1">IF(ISERROR($V97),"",OFFSET('Smelter Look-up'!$D$4,$V97-4,0)&amp;"")</f>
        <v>CHINA</v>
      </c>
      <c r="F97" s="182" t="str">
        <f ca="1">IF(ISERROR($V97),"",OFFSET('Smelter Look-up'!$E$4,$V97-4,0))</f>
        <v>CID002506</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c r="N97" s="224"/>
      <c r="O97" s="224"/>
      <c r="P97" s="185"/>
      <c r="Q97" s="225"/>
      <c r="R97" s="182" t="str">
        <f ca="1">IF(ISERROR($V97),"",OFFSET('Smelter Look-up'!$C$4,$V97-4,0)&amp;"")</f>
        <v>Jiujiang Zhongao Tantalum &amp; Niobium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355</v>
      </c>
      <c r="X97" s="227">
        <f t="shared" ca="1" si="12"/>
        <v>0</v>
      </c>
      <c r="AB97" s="228" t="str">
        <f t="shared" ca="1" si="13"/>
        <v>TantalumJiujiang Zhongao Tantalum &amp; Niobium Co., Ltd.</v>
      </c>
    </row>
    <row r="98" spans="1:28" s="227" customFormat="1" ht="17.399999999999999" hidden="1" customHeight="1">
      <c r="A98" s="181" t="s">
        <v>1388</v>
      </c>
      <c r="B98" s="182" t="str">
        <f ca="1">IF(LEN(A98)=0,"",INDEX('Smelter Look-up'!$A:$A,MATCH($A98,'Smelter Look-up'!$E:$E,0)))</f>
        <v>Tantalum</v>
      </c>
      <c r="C98" s="186" t="str">
        <f ca="1">IF(LEN(A98)=0,"",INDEX('Smelter Look-up'!$C:$C,MATCH($A98,'Smelter Look-up'!$E:$E,0)))</f>
        <v>XinXing HaoRong Electronic Material Co., Ltd.</v>
      </c>
      <c r="D98" s="230"/>
      <c r="E98" s="182" t="str">
        <f ca="1">IF(ISERROR($V98),"",OFFSET('Smelter Look-up'!$D$4,$V98-4,0)&amp;"")</f>
        <v>CHINA</v>
      </c>
      <c r="F98" s="182" t="str">
        <f ca="1">IF(ISERROR($V98),"",OFFSET('Smelter Look-up'!$E$4,$V98-4,0))</f>
        <v>CID002508</v>
      </c>
      <c r="G98" s="182" t="str">
        <f ca="1">IF(C98=$X$4,IF(ISERROR($V98),"Enter smelter details","RMI"),IF(ISERROR($V98),"",OFFSET('Smelter Look-up'!$F$4,$V98-4,0)))</f>
        <v>RMI</v>
      </c>
      <c r="H98" s="183">
        <f ca="1">IF(ISERROR($V98),"",OFFSET('Smelter Look-up'!$G$4,$V98-4,0))</f>
        <v>0</v>
      </c>
      <c r="I98" s="184" t="str">
        <f ca="1">IF(ISERROR($V98),"",OFFSET('Smelter Look-up'!$H$4,$V98-4,0))</f>
        <v>YunFu City</v>
      </c>
      <c r="J98" s="184" t="str">
        <f ca="1">IF(ISERROR($V98),"",OFFSET('Smelter Look-up'!$I$4,$V98-4,0))</f>
        <v>Guangdong Sheng</v>
      </c>
      <c r="K98" s="224"/>
      <c r="L98" s="224"/>
      <c r="M98" s="224"/>
      <c r="N98" s="224"/>
      <c r="O98" s="224"/>
      <c r="P98" s="185"/>
      <c r="Q98" s="225"/>
      <c r="R98" s="182" t="str">
        <f ca="1">IF(ISERROR($V98),"",OFFSET('Smelter Look-up'!$C$4,$V98-4,0)&amp;"")</f>
        <v>XinXing HaoRong Electronic Material Co., Ltd.</v>
      </c>
      <c r="S98" s="181" t="str">
        <f t="shared" ca="1" si="11"/>
        <v>CN</v>
      </c>
      <c r="T98" s="181" t="str">
        <f ca="1">IF(B98="","",IF(ISERROR(MATCH($J98,SorP!$B$1:$B$6226,0)),"",INDIRECT("'SorP'!$A$"&amp;MATCH($S98&amp;$J98,SorP!C:C,0))))</f>
        <v>CN-GD</v>
      </c>
      <c r="U98" s="201"/>
      <c r="V98" s="226">
        <f ca="1">IF(C98="",NA(),IF(OR(C98="Smelter not listed",C98="Smelter not yet identified"),MATCH($B98&amp;$D98,'Smelter Look-up'!$J:$J,0),MATCH($B98&amp;$C98,'Smelter Look-up'!$J:$J,0)))</f>
        <v>392</v>
      </c>
      <c r="X98" s="227">
        <f t="shared" ca="1" si="12"/>
        <v>0</v>
      </c>
      <c r="AB98" s="228" t="str">
        <f t="shared" ca="1" si="13"/>
        <v>TantalumXinXing HaoRong Electronic Material Co., Ltd.</v>
      </c>
    </row>
    <row r="99" spans="1:28" s="227" customFormat="1" ht="17.399999999999999" hidden="1" customHeight="1">
      <c r="A99" s="181" t="s">
        <v>1394</v>
      </c>
      <c r="B99" s="182" t="str">
        <f ca="1">IF(LEN(A99)=0,"",INDEX('Smelter Look-up'!$A:$A,MATCH($A99,'Smelter Look-up'!$E:$E,0)))</f>
        <v>Tungsten</v>
      </c>
      <c r="C99" s="186" t="str">
        <f ca="1">IF(LEN(A99)=0,"",INDEX('Smelter Look-up'!$C:$C,MATCH($A99,'Smelter Look-up'!$E:$E,0)))</f>
        <v>Hunan Shizhuyuan Nonferrous Metals Co., Ltd. Chenzhou Tungsten Products Branch</v>
      </c>
      <c r="D99" s="230"/>
      <c r="E99" s="182" t="str">
        <f ca="1">IF(ISERROR($V99),"",OFFSET('Smelter Look-up'!$D$4,$V99-4,0)&amp;"")</f>
        <v>CHINA</v>
      </c>
      <c r="F99" s="182" t="str">
        <f ca="1">IF(ISERROR($V99),"",OFFSET('Smelter Look-up'!$E$4,$V99-4,0))</f>
        <v>CID002513</v>
      </c>
      <c r="G99" s="182" t="str">
        <f ca="1">IF(C99=$X$4,IF(ISERROR($V99),"Enter smelter details","RMI"),IF(ISERROR($V99),"",OFFSET('Smelter Look-up'!$F$4,$V99-4,0)))</f>
        <v>RMI</v>
      </c>
      <c r="H99" s="183">
        <f ca="1">IF(ISERROR($V99),"",OFFSET('Smelter Look-up'!$G$4,$V99-4,0))</f>
        <v>0</v>
      </c>
      <c r="I99" s="184" t="str">
        <f ca="1">IF(ISERROR($V99),"",OFFSET('Smelter Look-up'!$H$4,$V99-4,0))</f>
        <v>Chenzhou</v>
      </c>
      <c r="J99" s="184" t="str">
        <f ca="1">IF(ISERROR($V99),"",OFFSET('Smelter Look-up'!$I$4,$V99-4,0))</f>
        <v>Hunan Sheng</v>
      </c>
      <c r="K99" s="224"/>
      <c r="L99" s="224"/>
      <c r="M99" s="224"/>
      <c r="N99" s="224"/>
      <c r="O99" s="224"/>
      <c r="P99" s="185"/>
      <c r="Q99" s="225"/>
      <c r="R99" s="182" t="str">
        <f ca="1">IF(ISERROR($V99),"",OFFSET('Smelter Look-up'!$C$4,$V99-4,0)&amp;"")</f>
        <v>Hunan Shizhuyuan Nonferrous Metals Co., Ltd. Chenzhou Tungsten Products Branch</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617</v>
      </c>
      <c r="X99" s="227">
        <f t="shared" ca="1" si="12"/>
        <v>0</v>
      </c>
      <c r="AB99" s="228" t="str">
        <f t="shared" ca="1" si="13"/>
        <v>TungstenHunan Shizhuyuan Nonferrous Metals Co., Ltd. Chenzhou Tungsten Products Branch</v>
      </c>
    </row>
    <row r="100" spans="1:28" s="227" customFormat="1" ht="17.399999999999999" customHeight="1">
      <c r="A100" s="181" t="s">
        <v>1390</v>
      </c>
      <c r="B100" s="182" t="str">
        <f ca="1">IF(LEN(A100)=0,"",INDEX('Smelter Look-up'!$A:$A,MATCH($A100,'Smelter Look-up'!$E:$E,0)))</f>
        <v>Tin</v>
      </c>
      <c r="C100" s="186" t="str">
        <f ca="1">IF(LEN(A100)=0,"",INDEX('Smelter Look-up'!$C:$C,MATCH($A100,'Smelter Look-up'!$E:$E,0)))</f>
        <v>O.M. Manufacturing Philippines, Inc.</v>
      </c>
      <c r="D100" s="230"/>
      <c r="E100" s="182" t="str">
        <f ca="1">IF(ISERROR($V100),"",OFFSET('Smelter Look-up'!$D$4,$V100-4,0)&amp;"")</f>
        <v>PHILIPPINES</v>
      </c>
      <c r="F100" s="182" t="str">
        <f ca="1">IF(ISERROR($V100),"",OFFSET('Smelter Look-up'!$E$4,$V100-4,0))</f>
        <v>CID002517</v>
      </c>
      <c r="G100" s="182" t="str">
        <f ca="1">IF(C100=$X$4,IF(ISERROR($V100),"Enter smelter details","RMI"),IF(ISERROR($V100),"",OFFSET('Smelter Look-up'!$F$4,$V100-4,0)))</f>
        <v>RMI</v>
      </c>
      <c r="H100" s="183">
        <f ca="1">IF(ISERROR($V100),"",OFFSET('Smelter Look-up'!$G$4,$V100-4,0))</f>
        <v>0</v>
      </c>
      <c r="I100" s="184" t="str">
        <f ca="1">IF(ISERROR($V100),"",OFFSET('Smelter Look-up'!$H$4,$V100-4,0))</f>
        <v>Rosario</v>
      </c>
      <c r="J100" s="184" t="str">
        <f ca="1">IF(ISERROR($V100),"",OFFSET('Smelter Look-up'!$I$4,$V100-4,0))</f>
        <v>Cavite</v>
      </c>
      <c r="K100" s="224"/>
      <c r="L100" s="224"/>
      <c r="M100" s="224"/>
      <c r="N100" s="224"/>
      <c r="O100" s="224"/>
      <c r="P100" s="185"/>
      <c r="Q100" s="225"/>
      <c r="R100" s="182" t="str">
        <f ca="1">IF(ISERROR($V100),"",OFFSET('Smelter Look-up'!$C$4,$V100-4,0)&amp;"")</f>
        <v>O.M. Manufacturing Philippines, Inc.</v>
      </c>
      <c r="S100" s="181" t="str">
        <f t="shared" ca="1" si="11"/>
        <v>PH</v>
      </c>
      <c r="T100" s="181" t="str">
        <f ca="1">IF(B100="","",IF(ISERROR(MATCH($J100,SorP!$B$1:$B$6226,0)),"",INDIRECT("'SorP'!$A$"&amp;MATCH($S100&amp;$J100,SorP!C:C,0))))</f>
        <v>PH-CAV</v>
      </c>
      <c r="U100" s="201"/>
      <c r="V100" s="226">
        <f ca="1">IF(C100="",NA(),IF(OR(C100="Smelter not listed",C100="Smelter not yet identified"),MATCH($B100&amp;$D100,'Smelter Look-up'!$J:$J,0),MATCH($B100&amp;$C100,'Smelter Look-up'!$J:$J,0)))</f>
        <v>497</v>
      </c>
      <c r="X100" s="227">
        <f t="shared" ca="1" si="12"/>
        <v>0</v>
      </c>
      <c r="AB100" s="228" t="str">
        <f t="shared" ca="1" si="13"/>
        <v>TinO.M. Manufacturing Philippines, Inc.</v>
      </c>
    </row>
    <row r="101" spans="1:28" s="227" customFormat="1" ht="17.399999999999999" hidden="1" customHeight="1">
      <c r="A101" s="181" t="s">
        <v>1412</v>
      </c>
      <c r="B101" s="182" t="str">
        <f ca="1">IF(LEN(A101)=0,"",INDEX('Smelter Look-up'!$A:$A,MATCH($A101,'Smelter Look-up'!$E:$E,0)))</f>
        <v>Tantalum</v>
      </c>
      <c r="C101" s="186" t="str">
        <f ca="1">IF(LEN(A101)=0,"",INDEX('Smelter Look-up'!$C:$C,MATCH($A101,'Smelter Look-up'!$E:$E,0)))</f>
        <v>KEMET de Mexico</v>
      </c>
      <c r="D101" s="230"/>
      <c r="E101" s="182" t="str">
        <f ca="1">IF(ISERROR($V101),"",OFFSET('Smelter Look-up'!$D$4,$V101-4,0)&amp;"")</f>
        <v>MEXICO</v>
      </c>
      <c r="F101" s="182" t="str">
        <f ca="1">IF(ISERROR($V101),"",OFFSET('Smelter Look-up'!$E$4,$V101-4,0))</f>
        <v>CID002539</v>
      </c>
      <c r="G101" s="182" t="str">
        <f ca="1">IF(C101=$X$4,IF(ISERROR($V101),"Enter smelter details","RMI"),IF(ISERROR($V101),"",OFFSET('Smelter Look-up'!$F$4,$V101-4,0)))</f>
        <v>RMI</v>
      </c>
      <c r="H101" s="183">
        <f ca="1">IF(ISERROR($V101),"",OFFSET('Smelter Look-up'!$G$4,$V101-4,0))</f>
        <v>0</v>
      </c>
      <c r="I101" s="184" t="str">
        <f ca="1">IF(ISERROR($V101),"",OFFSET('Smelter Look-up'!$H$4,$V101-4,0))</f>
        <v>Matamoros</v>
      </c>
      <c r="J101" s="184" t="str">
        <f ca="1">IF(ISERROR($V101),"",OFFSET('Smelter Look-up'!$I$4,$V101-4,0))</f>
        <v>Tamaulipas</v>
      </c>
      <c r="K101" s="224"/>
      <c r="L101" s="224"/>
      <c r="M101" s="224"/>
      <c r="N101" s="224"/>
      <c r="O101" s="224"/>
      <c r="P101" s="185"/>
      <c r="Q101" s="225"/>
      <c r="R101" s="182" t="str">
        <f ca="1">IF(ISERROR($V101),"",OFFSET('Smelter Look-up'!$C$4,$V101-4,0)&amp;"")</f>
        <v>KEMET de Mexico</v>
      </c>
      <c r="S101" s="181" t="str">
        <f t="shared" ref="S101:S130" ca="1" si="14">IF(B101="","",IF(ISERROR(MATCH($E101,CL,0)),"Unknown",INDIRECT("'C'!$A$"&amp;MATCH($E101,CL,0)+1)))</f>
        <v>MX</v>
      </c>
      <c r="T101" s="181" t="str">
        <f ca="1">IF(B101="","",IF(ISERROR(MATCH($J101,SorP!$B$1:$B$6226,0)),"",INDIRECT("'SorP'!$A$"&amp;MATCH($S101&amp;$J101,SorP!C:C,0))))</f>
        <v>MX-TAM</v>
      </c>
      <c r="U101" s="201"/>
      <c r="V101" s="226">
        <f ca="1">IF(C101="",NA(),IF(OR(C101="Smelter not listed",C101="Smelter not yet identified"),MATCH($B101&amp;$D101,'Smelter Look-up'!$J:$J,0),MATCH($B101&amp;$C101,'Smelter Look-up'!$J:$J,0)))</f>
        <v>357</v>
      </c>
      <c r="X101" s="227">
        <f t="shared" ref="X101:X130" ca="1" si="15">IF(AND(C101="Smelter not listed",OR(LEN(D101)=0,LEN(E101)=0)),1,0)</f>
        <v>0</v>
      </c>
      <c r="AB101" s="228" t="str">
        <f t="shared" ref="AB101:AB130" ca="1" si="16">B101&amp;C101</f>
        <v>TantalumKEMET de Mexico</v>
      </c>
    </row>
    <row r="102" spans="1:28" s="227" customFormat="1" ht="17.399999999999999" hidden="1" customHeight="1">
      <c r="A102" s="181" t="s">
        <v>1414</v>
      </c>
      <c r="B102" s="182" t="str">
        <f ca="1">IF(LEN(A102)=0,"",INDEX('Smelter Look-up'!$A:$A,MATCH($A102,'Smelter Look-up'!$E:$E,0)))</f>
        <v>Tungsten</v>
      </c>
      <c r="C102" s="186" t="str">
        <f ca="1">IF(LEN(A102)=0,"",INDEX('Smelter Look-up'!$C:$C,MATCH($A102,'Smelter Look-up'!$E:$E,0)))</f>
        <v>H.C. Starck Tungsten GmbH</v>
      </c>
      <c r="D102" s="230"/>
      <c r="E102" s="182" t="str">
        <f ca="1">IF(ISERROR($V102),"",OFFSET('Smelter Look-up'!$D$4,$V102-4,0)&amp;"")</f>
        <v>GERMANY</v>
      </c>
      <c r="F102" s="182" t="str">
        <f ca="1">IF(ISERROR($V102),"",OFFSET('Smelter Look-up'!$E$4,$V102-4,0))</f>
        <v>CID002541</v>
      </c>
      <c r="G102" s="182" t="str">
        <f ca="1">IF(C102=$X$4,IF(ISERROR($V102),"Enter smelter details","RMI"),IF(ISERROR($V102),"",OFFSET('Smelter Look-up'!$F$4,$V102-4,0)))</f>
        <v>RMI</v>
      </c>
      <c r="H102" s="183">
        <f ca="1">IF(ISERROR($V102),"",OFFSET('Smelter Look-up'!$G$4,$V102-4,0))</f>
        <v>0</v>
      </c>
      <c r="I102" s="184" t="str">
        <f ca="1">IF(ISERROR($V102),"",OFFSET('Smelter Look-up'!$H$4,$V102-4,0))</f>
        <v>Goslar</v>
      </c>
      <c r="J102" s="184" t="str">
        <f ca="1">IF(ISERROR($V102),"",OFFSET('Smelter Look-up'!$I$4,$V102-4,0))</f>
        <v>Niedersachsen</v>
      </c>
      <c r="K102" s="224"/>
      <c r="L102" s="224"/>
      <c r="M102" s="224"/>
      <c r="N102" s="224"/>
      <c r="O102" s="224"/>
      <c r="P102" s="185"/>
      <c r="Q102" s="225"/>
      <c r="R102" s="182" t="str">
        <f ca="1">IF(ISERROR($V102),"",OFFSET('Smelter Look-up'!$C$4,$V102-4,0)&amp;"")</f>
        <v>H.C. Starck Tungsten GmbH</v>
      </c>
      <c r="S102" s="181" t="str">
        <f t="shared" ca="1" si="14"/>
        <v>DE</v>
      </c>
      <c r="T102" s="181" t="str">
        <f ca="1">IF(B102="","",IF(ISERROR(MATCH($J102,SorP!$B$1:$B$6226,0)),"",INDIRECT("'SorP'!$A$"&amp;MATCH($S102&amp;$J102,SorP!C:C,0))))</f>
        <v>DE-NI</v>
      </c>
      <c r="U102" s="201"/>
      <c r="V102" s="226">
        <f ca="1">IF(C102="",NA(),IF(OR(C102="Smelter not listed",C102="Smelter not yet identified"),MATCH($B102&amp;$D102,'Smelter Look-up'!$J:$J,0),MATCH($B102&amp;$C102,'Smelter Look-up'!$J:$J,0)))</f>
        <v>608</v>
      </c>
      <c r="X102" s="227">
        <f t="shared" ca="1" si="15"/>
        <v>0</v>
      </c>
      <c r="AB102" s="228" t="str">
        <f t="shared" ca="1" si="16"/>
        <v>TungstenH.C. Starck Tungsten GmbH</v>
      </c>
    </row>
    <row r="103" spans="1:28" s="227" customFormat="1" ht="17.399999999999999" hidden="1" customHeight="1">
      <c r="A103" s="181" t="s">
        <v>1415</v>
      </c>
      <c r="B103" s="182" t="str">
        <f ca="1">IF(LEN(A103)=0,"",INDEX('Smelter Look-up'!$A:$A,MATCH($A103,'Smelter Look-up'!$E:$E,0)))</f>
        <v>Tungsten</v>
      </c>
      <c r="C103" s="186" t="str">
        <f ca="1">IF(LEN(A103)=0,"",INDEX('Smelter Look-up'!$C:$C,MATCH($A103,'Smelter Look-up'!$E:$E,0)))</f>
        <v>TANIOBIS Smelting GmbH &amp; Co. KG</v>
      </c>
      <c r="D103" s="230"/>
      <c r="E103" s="182" t="str">
        <f ca="1">IF(ISERROR($V103),"",OFFSET('Smelter Look-up'!$D$4,$V103-4,0)&amp;"")</f>
        <v>GERMANY</v>
      </c>
      <c r="F103" s="182" t="str">
        <f ca="1">IF(ISERROR($V103),"",OFFSET('Smelter Look-up'!$E$4,$V103-4,0))</f>
        <v>CID002542</v>
      </c>
      <c r="G103" s="182">
        <f ca="1">IF(C103=$X$4,IF(ISERROR($V103),"Enter smelter details","RMI"),IF(ISERROR($V103),"",OFFSET('Smelter Look-up'!$F$4,$V103-4,0)))</f>
        <v>0</v>
      </c>
      <c r="H103" s="183">
        <f ca="1">IF(ISERROR($V103),"",OFFSET('Smelter Look-up'!$G$4,$V103-4,0))</f>
        <v>0</v>
      </c>
      <c r="I103" s="184" t="str">
        <f ca="1">IF(ISERROR($V103),"",OFFSET('Smelter Look-up'!$H$4,$V103-4,0))</f>
        <v>Laufenburg</v>
      </c>
      <c r="J103" s="184" t="str">
        <f ca="1">IF(ISERROR($V103),"",OFFSET('Smelter Look-up'!$I$4,$V103-4,0))</f>
        <v>Baden-Württemberg</v>
      </c>
      <c r="K103" s="224"/>
      <c r="L103" s="224"/>
      <c r="M103" s="224"/>
      <c r="N103" s="224"/>
      <c r="O103" s="224"/>
      <c r="P103" s="185"/>
      <c r="Q103" s="225"/>
      <c r="R103" s="182" t="str">
        <f ca="1">IF(ISERROR($V103),"",OFFSET('Smelter Look-up'!$C$4,$V103-4,0)&amp;"")</f>
        <v>TANIOBIS Smelting GmbH &amp; Co. KG</v>
      </c>
      <c r="S103" s="181" t="str">
        <f t="shared" ca="1" si="14"/>
        <v>DE</v>
      </c>
      <c r="T103" s="181" t="str">
        <f ca="1">IF(B103="","",IF(ISERROR(MATCH($J103,SorP!$B$1:$B$6226,0)),"",INDIRECT("'SorP'!$A$"&amp;MATCH($S103&amp;$J103,SorP!C:C,0))))</f>
        <v>DE-BW</v>
      </c>
      <c r="U103" s="201"/>
      <c r="V103" s="226">
        <f ca="1">IF(C103="",NA(),IF(OR(C103="Smelter not listed",C103="Smelter not yet identified"),MATCH($B103&amp;$D103,'Smelter Look-up'!$J:$J,0),MATCH($B103&amp;$C103,'Smelter Look-up'!$J:$J,0)))</f>
        <v>650</v>
      </c>
      <c r="X103" s="227">
        <f t="shared" ca="1" si="15"/>
        <v>0</v>
      </c>
      <c r="AB103" s="228" t="str">
        <f t="shared" ca="1" si="16"/>
        <v>TungstenTANIOBIS Smelting GmbH &amp; Co. KG</v>
      </c>
    </row>
    <row r="104" spans="1:28" s="227" customFormat="1" ht="17.399999999999999" hidden="1" customHeight="1">
      <c r="A104" s="181" t="s">
        <v>1418</v>
      </c>
      <c r="B104" s="182" t="str">
        <f ca="1">IF(LEN(A104)=0,"",INDEX('Smelter Look-up'!$A:$A,MATCH($A104,'Smelter Look-up'!$E:$E,0)))</f>
        <v>Tungsten</v>
      </c>
      <c r="C104" s="186" t="str">
        <f ca="1">IF(LEN(A104)=0,"",INDEX('Smelter Look-up'!$C:$C,MATCH($A104,'Smelter Look-up'!$E:$E,0)))</f>
        <v>Masan High-Tech Materials</v>
      </c>
      <c r="D104" s="230"/>
      <c r="E104" s="182" t="str">
        <f ca="1">IF(ISERROR($V104),"",OFFSET('Smelter Look-up'!$D$4,$V104-4,0)&amp;"")</f>
        <v>VIET NAM</v>
      </c>
      <c r="F104" s="182" t="str">
        <f ca="1">IF(ISERROR($V104),"",OFFSET('Smelter Look-up'!$E$4,$V104-4,0))</f>
        <v>CID002543</v>
      </c>
      <c r="G104" s="182" t="str">
        <f ca="1">IF(C104=$X$4,IF(ISERROR($V104),"Enter smelter details","RMI"),IF(ISERROR($V104),"",OFFSET('Smelter Look-up'!$F$4,$V104-4,0)))</f>
        <v>RMI</v>
      </c>
      <c r="H104" s="183">
        <f ca="1">IF(ISERROR($V104),"",OFFSET('Smelter Look-up'!$G$4,$V104-4,0))</f>
        <v>0</v>
      </c>
      <c r="I104" s="184" t="str">
        <f ca="1">IF(ISERROR($V104),"",OFFSET('Smelter Look-up'!$H$4,$V104-4,0))</f>
        <v>Dai Tu</v>
      </c>
      <c r="J104" s="184" t="str">
        <f ca="1">IF(ISERROR($V104),"",OFFSET('Smelter Look-up'!$I$4,$V104-4,0))</f>
        <v>Thái Nguyên</v>
      </c>
      <c r="K104" s="224"/>
      <c r="L104" s="224"/>
      <c r="M104" s="224"/>
      <c r="N104" s="224"/>
      <c r="O104" s="224"/>
      <c r="P104" s="185"/>
      <c r="Q104" s="225"/>
      <c r="R104" s="182" t="str">
        <f ca="1">IF(ISERROR($V104),"",OFFSET('Smelter Look-up'!$C$4,$V104-4,0)&amp;"")</f>
        <v>Masan High-Tech Materials</v>
      </c>
      <c r="S104" s="181" t="str">
        <f t="shared" ca="1" si="14"/>
        <v>VN</v>
      </c>
      <c r="T104" s="181" t="str">
        <f ca="1">IF(B104="","",IF(ISERROR(MATCH($J104,SorP!$B$1:$B$6226,0)),"",INDIRECT("'SorP'!$A$"&amp;MATCH($S104&amp;$J104,SorP!C:C,0))))</f>
        <v>VN-69</v>
      </c>
      <c r="U104" s="201"/>
      <c r="V104" s="226">
        <f ca="1">IF(C104="",NA(),IF(OR(C104="Smelter not listed",C104="Smelter not yet identified"),MATCH($B104&amp;$D104,'Smelter Look-up'!$J:$J,0),MATCH($B104&amp;$C104,'Smelter Look-up'!$J:$J,0)))</f>
        <v>636</v>
      </c>
      <c r="X104" s="227">
        <f t="shared" ca="1" si="15"/>
        <v>0</v>
      </c>
      <c r="AB104" s="228" t="str">
        <f t="shared" ca="1" si="16"/>
        <v>TungstenMasan High-Tech Materials</v>
      </c>
    </row>
    <row r="105" spans="1:28" s="227" customFormat="1" ht="17.399999999999999" hidden="1" customHeight="1">
      <c r="A105" s="181" t="s">
        <v>1404</v>
      </c>
      <c r="B105" s="182" t="str">
        <f ca="1">IF(LEN(A105)=0,"",INDEX('Smelter Look-up'!$A:$A,MATCH($A105,'Smelter Look-up'!$E:$E,0)))</f>
        <v>Tantalum</v>
      </c>
      <c r="C105" s="186" t="str">
        <f ca="1">IF(LEN(A105)=0,"",INDEX('Smelter Look-up'!$C:$C,MATCH($A105,'Smelter Look-up'!$E:$E,0)))</f>
        <v>TANIOBIS Co., Ltd.</v>
      </c>
      <c r="D105" s="230"/>
      <c r="E105" s="182" t="str">
        <f ca="1">IF(ISERROR($V105),"",OFFSET('Smelter Look-up'!$D$4,$V105-4,0)&amp;"")</f>
        <v>THAILAND</v>
      </c>
      <c r="F105" s="182" t="str">
        <f ca="1">IF(ISERROR($V105),"",OFFSET('Smelter Look-up'!$E$4,$V105-4,0))</f>
        <v>CID002544</v>
      </c>
      <c r="G105" s="182" t="str">
        <f ca="1">IF(C105=$X$4,IF(ISERROR($V105),"Enter smelter details","RMI"),IF(ISERROR($V105),"",OFFSET('Smelter Look-up'!$F$4,$V105-4,0)))</f>
        <v>RMI</v>
      </c>
      <c r="H105" s="183">
        <f ca="1">IF(ISERROR($V105),"",OFFSET('Smelter Look-up'!$G$4,$V105-4,0))</f>
        <v>0</v>
      </c>
      <c r="I105" s="184" t="str">
        <f ca="1">IF(ISERROR($V105),"",OFFSET('Smelter Look-up'!$H$4,$V105-4,0))</f>
        <v>Map Ta Phut</v>
      </c>
      <c r="J105" s="184" t="str">
        <f ca="1">IF(ISERROR($V105),"",OFFSET('Smelter Look-up'!$I$4,$V105-4,0))</f>
        <v>Rayong</v>
      </c>
      <c r="K105" s="224"/>
      <c r="L105" s="224"/>
      <c r="M105" s="224"/>
      <c r="N105" s="224"/>
      <c r="O105" s="224"/>
      <c r="P105" s="185"/>
      <c r="Q105" s="225"/>
      <c r="R105" s="182" t="str">
        <f ca="1">IF(ISERROR($V105),"",OFFSET('Smelter Look-up'!$C$4,$V105-4,0)&amp;"")</f>
        <v>TANIOBIS Co., Ltd.</v>
      </c>
      <c r="S105" s="181" t="str">
        <f t="shared" ca="1" si="14"/>
        <v>TH</v>
      </c>
      <c r="T105" s="181" t="str">
        <f ca="1">IF(B105="","",IF(ISERROR(MATCH($J105,SorP!$B$1:$B$6226,0)),"",INDIRECT("'SorP'!$A$"&amp;MATCH($S105&amp;$J105,SorP!C:C,0))))</f>
        <v>TH-21</v>
      </c>
      <c r="U105" s="201"/>
      <c r="V105" s="226">
        <f ca="1">IF(C105="",NA(),IF(OR(C105="Smelter not listed",C105="Smelter not yet identified"),MATCH($B105&amp;$D105,'Smelter Look-up'!$J:$J,0),MATCH($B105&amp;$C105,'Smelter Look-up'!$J:$J,0)))</f>
        <v>384</v>
      </c>
      <c r="X105" s="227">
        <f t="shared" ca="1" si="15"/>
        <v>0</v>
      </c>
      <c r="AB105" s="228" t="str">
        <f t="shared" ca="1" si="16"/>
        <v>TantalumTANIOBIS Co., Ltd.</v>
      </c>
    </row>
    <row r="106" spans="1:28" s="227" customFormat="1" ht="17.399999999999999" hidden="1" customHeight="1">
      <c r="A106" s="181" t="s">
        <v>1405</v>
      </c>
      <c r="B106" s="182" t="str">
        <f ca="1">IF(LEN(A106)=0,"",INDEX('Smelter Look-up'!$A:$A,MATCH($A106,'Smelter Look-up'!$E:$E,0)))</f>
        <v>Tantalum</v>
      </c>
      <c r="C106" s="186" t="str">
        <f ca="1">IF(LEN(A106)=0,"",INDEX('Smelter Look-up'!$C:$C,MATCH($A106,'Smelter Look-up'!$E:$E,0)))</f>
        <v>TANIOBIS GmbH</v>
      </c>
      <c r="D106" s="230"/>
      <c r="E106" s="182" t="str">
        <f ca="1">IF(ISERROR($V106),"",OFFSET('Smelter Look-up'!$D$4,$V106-4,0)&amp;"")</f>
        <v>GERMANY</v>
      </c>
      <c r="F106" s="182" t="str">
        <f ca="1">IF(ISERROR($V106),"",OFFSET('Smelter Look-up'!$E$4,$V106-4,0))</f>
        <v>CID002545</v>
      </c>
      <c r="G106" s="182" t="str">
        <f ca="1">IF(C106=$X$4,IF(ISERROR($V106),"Enter smelter details","RMI"),IF(ISERROR($V106),"",OFFSET('Smelter Look-up'!$F$4,$V106-4,0)))</f>
        <v>RMI</v>
      </c>
      <c r="H106" s="183">
        <f ca="1">IF(ISERROR($V106),"",OFFSET('Smelter Look-up'!$G$4,$V106-4,0))</f>
        <v>0</v>
      </c>
      <c r="I106" s="184" t="str">
        <f ca="1">IF(ISERROR($V106),"",OFFSET('Smelter Look-up'!$H$4,$V106-4,0))</f>
        <v>Goslar</v>
      </c>
      <c r="J106" s="184" t="str">
        <f ca="1">IF(ISERROR($V106),"",OFFSET('Smelter Look-up'!$I$4,$V106-4,0))</f>
        <v>Niedersachsen</v>
      </c>
      <c r="K106" s="224"/>
      <c r="L106" s="224"/>
      <c r="M106" s="224"/>
      <c r="N106" s="224"/>
      <c r="O106" s="224"/>
      <c r="P106" s="185"/>
      <c r="Q106" s="225"/>
      <c r="R106" s="182" t="str">
        <f ca="1">IF(ISERROR($V106),"",OFFSET('Smelter Look-up'!$C$4,$V106-4,0)&amp;"")</f>
        <v>TANIOBIS GmbH</v>
      </c>
      <c r="S106" s="181" t="str">
        <f t="shared" ca="1" si="14"/>
        <v>DE</v>
      </c>
      <c r="T106" s="181" t="str">
        <f ca="1">IF(B106="","",IF(ISERROR(MATCH($J106,SorP!$B$1:$B$6226,0)),"",INDIRECT("'SorP'!$A$"&amp;MATCH($S106&amp;$J106,SorP!C:C,0))))</f>
        <v>DE-NI</v>
      </c>
      <c r="U106" s="201"/>
      <c r="V106" s="226">
        <f ca="1">IF(C106="",NA(),IF(OR(C106="Smelter not listed",C106="Smelter not yet identified"),MATCH($B106&amp;$D106,'Smelter Look-up'!$J:$J,0),MATCH($B106&amp;$C106,'Smelter Look-up'!$J:$J,0)))</f>
        <v>385</v>
      </c>
      <c r="X106" s="227">
        <f t="shared" ca="1" si="15"/>
        <v>0</v>
      </c>
      <c r="AB106" s="228" t="str">
        <f t="shared" ca="1" si="16"/>
        <v>TantalumTANIOBIS GmbH</v>
      </c>
    </row>
    <row r="107" spans="1:28" s="227" customFormat="1" ht="17.399999999999999" hidden="1" customHeight="1">
      <c r="A107" s="181" t="s">
        <v>1407</v>
      </c>
      <c r="B107" s="182" t="str">
        <f ca="1">IF(LEN(A107)=0,"",INDEX('Smelter Look-up'!$A:$A,MATCH($A107,'Smelter Look-up'!$E:$E,0)))</f>
        <v>Tantalum</v>
      </c>
      <c r="C107" s="186" t="str">
        <f ca="1">IF(LEN(A107)=0,"",INDEX('Smelter Look-up'!$C:$C,MATCH($A107,'Smelter Look-up'!$E:$E,0)))</f>
        <v>Materion Newton Inc.</v>
      </c>
      <c r="D107" s="230"/>
      <c r="E107" s="182" t="str">
        <f ca="1">IF(ISERROR($V107),"",OFFSET('Smelter Look-up'!$D$4,$V107-4,0)&amp;"")</f>
        <v>UNITED STATES OF AMERICA</v>
      </c>
      <c r="F107" s="182" t="str">
        <f ca="1">IF(ISERROR($V107),"",OFFSET('Smelter Look-up'!$E$4,$V107-4,0))</f>
        <v>CID002548</v>
      </c>
      <c r="G107" s="182" t="str">
        <f ca="1">IF(C107=$X$4,IF(ISERROR($V107),"Enter smelter details","RMI"),IF(ISERROR($V107),"",OFFSET('Smelter Look-up'!$F$4,$V107-4,0)))</f>
        <v>RMI</v>
      </c>
      <c r="H107" s="183">
        <f ca="1">IF(ISERROR($V107),"",OFFSET('Smelter Look-up'!$G$4,$V107-4,0))</f>
        <v>0</v>
      </c>
      <c r="I107" s="184" t="str">
        <f ca="1">IF(ISERROR($V107),"",OFFSET('Smelter Look-up'!$H$4,$V107-4,0))</f>
        <v>Newton</v>
      </c>
      <c r="J107" s="184" t="str">
        <f ca="1">IF(ISERROR($V107),"",OFFSET('Smelter Look-up'!$I$4,$V107-4,0))</f>
        <v>Massachusetts</v>
      </c>
      <c r="K107" s="224"/>
      <c r="L107" s="224"/>
      <c r="M107" s="224"/>
      <c r="N107" s="224"/>
      <c r="O107" s="224"/>
      <c r="P107" s="185"/>
      <c r="Q107" s="225"/>
      <c r="R107" s="182" t="str">
        <f ca="1">IF(ISERROR($V107),"",OFFSET('Smelter Look-up'!$C$4,$V107-4,0)&amp;"")</f>
        <v>Materion Newton Inc.</v>
      </c>
      <c r="S107" s="181" t="str">
        <f t="shared" ca="1" si="14"/>
        <v>US</v>
      </c>
      <c r="T107" s="181" t="str">
        <f ca="1">IF(B107="","",IF(ISERROR(MATCH($J107,SorP!$B$1:$B$6226,0)),"",INDIRECT("'SorP'!$A$"&amp;MATCH($S107&amp;$J107,SorP!C:C,0))))</f>
        <v>US-MA</v>
      </c>
      <c r="U107" s="201"/>
      <c r="V107" s="226">
        <f ca="1">IF(C107="",NA(),IF(OR(C107="Smelter not listed",C107="Smelter not yet identified"),MATCH($B107&amp;$D107,'Smelter Look-up'!$J:$J,0),MATCH($B107&amp;$C107,'Smelter Look-up'!$J:$J,0)))</f>
        <v>359</v>
      </c>
      <c r="X107" s="227">
        <f t="shared" ca="1" si="15"/>
        <v>0</v>
      </c>
      <c r="AB107" s="228" t="str">
        <f t="shared" ca="1" si="16"/>
        <v>TantalumMaterion Newton Inc.</v>
      </c>
    </row>
    <row r="108" spans="1:28" s="227" customFormat="1" ht="17.399999999999999" hidden="1" customHeight="1">
      <c r="A108" s="181" t="s">
        <v>1409</v>
      </c>
      <c r="B108" s="182" t="str">
        <f ca="1">IF(LEN(A108)=0,"",INDEX('Smelter Look-up'!$A:$A,MATCH($A108,'Smelter Look-up'!$E:$E,0)))</f>
        <v>Tantalum</v>
      </c>
      <c r="C108" s="186" t="str">
        <f ca="1">IF(LEN(A108)=0,"",INDEX('Smelter Look-up'!$C:$C,MATCH($A108,'Smelter Look-up'!$E:$E,0)))</f>
        <v>TANIOBIS Japan Co., Ltd.</v>
      </c>
      <c r="D108" s="230"/>
      <c r="E108" s="182" t="str">
        <f ca="1">IF(ISERROR($V108),"",OFFSET('Smelter Look-up'!$D$4,$V108-4,0)&amp;"")</f>
        <v>JAPAN</v>
      </c>
      <c r="F108" s="182" t="str">
        <f ca="1">IF(ISERROR($V108),"",OFFSET('Smelter Look-up'!$E$4,$V108-4,0))</f>
        <v>CID002549</v>
      </c>
      <c r="G108" s="182" t="str">
        <f ca="1">IF(C108=$X$4,IF(ISERROR($V108),"Enter smelter details","RMI"),IF(ISERROR($V108),"",OFFSET('Smelter Look-up'!$F$4,$V108-4,0)))</f>
        <v>RMI</v>
      </c>
      <c r="H108" s="183">
        <f ca="1">IF(ISERROR($V108),"",OFFSET('Smelter Look-up'!$G$4,$V108-4,0))</f>
        <v>0</v>
      </c>
      <c r="I108" s="184" t="str">
        <f ca="1">IF(ISERROR($V108),"",OFFSET('Smelter Look-up'!$H$4,$V108-4,0))</f>
        <v>Hitachi Ohmiya-shi</v>
      </c>
      <c r="J108" s="184" t="str">
        <f ca="1">IF(ISERROR($V108),"",OFFSET('Smelter Look-up'!$I$4,$V108-4,0))</f>
        <v>Ibaraki</v>
      </c>
      <c r="K108" s="224"/>
      <c r="L108" s="224"/>
      <c r="M108" s="224"/>
      <c r="N108" s="224"/>
      <c r="O108" s="224"/>
      <c r="P108" s="185"/>
      <c r="Q108" s="225"/>
      <c r="R108" s="182" t="str">
        <f ca="1">IF(ISERROR($V108),"",OFFSET('Smelter Look-up'!$C$4,$V108-4,0)&amp;"")</f>
        <v>TANIOBIS Japan Co., Ltd.</v>
      </c>
      <c r="S108" s="181" t="str">
        <f t="shared" ca="1" si="14"/>
        <v>JP</v>
      </c>
      <c r="T108" s="181" t="str">
        <f ca="1">IF(B108="","",IF(ISERROR(MATCH($J108,SorP!$B$1:$B$6226,0)),"",INDIRECT("'SorP'!$A$"&amp;MATCH($S108&amp;$J108,SorP!C:C,0))))</f>
        <v>JP-08</v>
      </c>
      <c r="U108" s="201"/>
      <c r="V108" s="226">
        <f ca="1">IF(C108="",NA(),IF(OR(C108="Smelter not listed",C108="Smelter not yet identified"),MATCH($B108&amp;$D108,'Smelter Look-up'!$J:$J,0),MATCH($B108&amp;$C108,'Smelter Look-up'!$J:$J,0)))</f>
        <v>386</v>
      </c>
      <c r="X108" s="227">
        <f t="shared" ca="1" si="15"/>
        <v>0</v>
      </c>
      <c r="AB108" s="228" t="str">
        <f t="shared" ca="1" si="16"/>
        <v>TantalumTANIOBIS Japan Co., Ltd.</v>
      </c>
    </row>
    <row r="109" spans="1:28" s="227" customFormat="1" ht="17.399999999999999" hidden="1" customHeight="1">
      <c r="A109" s="181" t="s">
        <v>1410</v>
      </c>
      <c r="B109" s="182" t="str">
        <f ca="1">IF(LEN(A109)=0,"",INDEX('Smelter Look-up'!$A:$A,MATCH($A109,'Smelter Look-up'!$E:$E,0)))</f>
        <v>Tantalum</v>
      </c>
      <c r="C109" s="186" t="str">
        <f ca="1">IF(LEN(A109)=0,"",INDEX('Smelter Look-up'!$C:$C,MATCH($A109,'Smelter Look-up'!$E:$E,0)))</f>
        <v>TANIOBIS Smelting GmbH &amp; Co. KG</v>
      </c>
      <c r="D109" s="230"/>
      <c r="E109" s="182" t="str">
        <f ca="1">IF(ISERROR($V109),"",OFFSET('Smelter Look-up'!$D$4,$V109-4,0)&amp;"")</f>
        <v>GERMANY</v>
      </c>
      <c r="F109" s="182" t="str">
        <f ca="1">IF(ISERROR($V109),"",OFFSET('Smelter Look-up'!$E$4,$V109-4,0))</f>
        <v>CID002550</v>
      </c>
      <c r="G109" s="182" t="str">
        <f ca="1">IF(C109=$X$4,IF(ISERROR($V109),"Enter smelter details","RMI"),IF(ISERROR($V109),"",OFFSET('Smelter Look-up'!$F$4,$V109-4,0)))</f>
        <v>RMI</v>
      </c>
      <c r="H109" s="183">
        <f ca="1">IF(ISERROR($V109),"",OFFSET('Smelter Look-up'!$G$4,$V109-4,0))</f>
        <v>0</v>
      </c>
      <c r="I109" s="184" t="str">
        <f ca="1">IF(ISERROR($V109),"",OFFSET('Smelter Look-up'!$H$4,$V109-4,0))</f>
        <v>Laufenburg</v>
      </c>
      <c r="J109" s="184" t="str">
        <f ca="1">IF(ISERROR($V109),"",OFFSET('Smelter Look-up'!$I$4,$V109-4,0))</f>
        <v>Baden-Württemberg</v>
      </c>
      <c r="K109" s="224"/>
      <c r="L109" s="224"/>
      <c r="M109" s="224"/>
      <c r="N109" s="224"/>
      <c r="O109" s="224"/>
      <c r="P109" s="185"/>
      <c r="Q109" s="225"/>
      <c r="R109" s="182" t="str">
        <f ca="1">IF(ISERROR($V109),"",OFFSET('Smelter Look-up'!$C$4,$V109-4,0)&amp;"")</f>
        <v>TANIOBIS Smelting GmbH &amp; Co. KG</v>
      </c>
      <c r="S109" s="181" t="str">
        <f t="shared" ca="1" si="14"/>
        <v>DE</v>
      </c>
      <c r="T109" s="181" t="str">
        <f ca="1">IF(B109="","",IF(ISERROR(MATCH($J109,SorP!$B$1:$B$6226,0)),"",INDIRECT("'SorP'!$A$"&amp;MATCH($S109&amp;$J109,SorP!C:C,0))))</f>
        <v>DE-BW</v>
      </c>
      <c r="U109" s="201"/>
      <c r="V109" s="226">
        <f ca="1">IF(C109="",NA(),IF(OR(C109="Smelter not listed",C109="Smelter not yet identified"),MATCH($B109&amp;$D109,'Smelter Look-up'!$J:$J,0),MATCH($B109&amp;$C109,'Smelter Look-up'!$J:$J,0)))</f>
        <v>387</v>
      </c>
      <c r="X109" s="227">
        <f t="shared" ca="1" si="15"/>
        <v>0</v>
      </c>
      <c r="AB109" s="228" t="str">
        <f t="shared" ca="1" si="16"/>
        <v>TantalumTANIOBIS Smelting GmbH &amp; Co. KG</v>
      </c>
    </row>
    <row r="110" spans="1:28" s="227" customFormat="1" ht="17.399999999999999" hidden="1" customHeight="1">
      <c r="A110" s="181" t="s">
        <v>1417</v>
      </c>
      <c r="B110" s="182" t="str">
        <f ca="1">IF(LEN(A110)=0,"",INDEX('Smelter Look-up'!$A:$A,MATCH($A110,'Smelter Look-up'!$E:$E,0)))</f>
        <v>Tungsten</v>
      </c>
      <c r="C110" s="186" t="str">
        <f ca="1">IF(LEN(A110)=0,"",INDEX('Smelter Look-up'!$C:$C,MATCH($A110,'Smelter Look-up'!$E:$E,0)))</f>
        <v>Jiangwu H.C. Starck Tungsten Products Co., Ltd.</v>
      </c>
      <c r="D110" s="230"/>
      <c r="E110" s="182" t="str">
        <f ca="1">IF(ISERROR($V110),"",OFFSET('Smelter Look-up'!$D$4,$V110-4,0)&amp;"")</f>
        <v>CHINA</v>
      </c>
      <c r="F110" s="182" t="str">
        <f ca="1">IF(ISERROR($V110),"",OFFSET('Smelter Look-up'!$E$4,$V110-4,0))</f>
        <v>CID002551</v>
      </c>
      <c r="G110" s="182" t="str">
        <f ca="1">IF(C110=$X$4,IF(ISERROR($V110),"Enter smelter details","RMI"),IF(ISERROR($V110),"",OFFSET('Smelter Look-up'!$F$4,$V110-4,0)))</f>
        <v>RMI</v>
      </c>
      <c r="H110" s="183">
        <f ca="1">IF(ISERROR($V110),"",OFFSET('Smelter Look-up'!$G$4,$V110-4,0))</f>
        <v>0</v>
      </c>
      <c r="I110" s="184" t="str">
        <f ca="1">IF(ISERROR($V110),"",OFFSET('Smelter Look-up'!$H$4,$V110-4,0))</f>
        <v>Ganzhou</v>
      </c>
      <c r="J110" s="184" t="str">
        <f ca="1">IF(ISERROR($V110),"",OFFSET('Smelter Look-up'!$I$4,$V110-4,0))</f>
        <v>Jiangxi Sheng</v>
      </c>
      <c r="K110" s="224"/>
      <c r="L110" s="224"/>
      <c r="M110" s="224"/>
      <c r="N110" s="224"/>
      <c r="O110" s="224"/>
      <c r="P110" s="185"/>
      <c r="Q110" s="225"/>
      <c r="R110" s="182" t="str">
        <f ca="1">IF(ISERROR($V110),"",OFFSET('Smelter Look-up'!$C$4,$V110-4,0)&amp;"")</f>
        <v>Jiangwu H.C. Starck Tungsten Products Co., Ltd.</v>
      </c>
      <c r="S110" s="181" t="str">
        <f t="shared" ca="1" si="14"/>
        <v>CN</v>
      </c>
      <c r="T110" s="181" t="str">
        <f ca="1">IF(B110="","",IF(ISERROR(MATCH($J110,SorP!$B$1:$B$6226,0)),"",INDIRECT("'SorP'!$A$"&amp;MATCH($S110&amp;$J110,SorP!C:C,0))))</f>
        <v>CN-JX</v>
      </c>
      <c r="U110" s="201"/>
      <c r="V110" s="226">
        <f ca="1">IF(C110="",NA(),IF(OR(C110="Smelter not listed",C110="Smelter not yet identified"),MATCH($B110&amp;$D110,'Smelter Look-up'!$J:$J,0),MATCH($B110&amp;$C110,'Smelter Look-up'!$J:$J,0)))</f>
        <v>620</v>
      </c>
      <c r="X110" s="227">
        <f t="shared" ca="1" si="15"/>
        <v>0</v>
      </c>
      <c r="AB110" s="228" t="str">
        <f t="shared" ca="1" si="16"/>
        <v>TungstenJiangwu H.C. Starck Tungsten Products Co., Ltd.</v>
      </c>
    </row>
    <row r="111" spans="1:28" s="227" customFormat="1" ht="17.399999999999999" hidden="1" customHeight="1">
      <c r="A111" s="181" t="s">
        <v>1402</v>
      </c>
      <c r="B111" s="182" t="str">
        <f ca="1">IF(LEN(A111)=0,"",INDEX('Smelter Look-up'!$A:$A,MATCH($A111,'Smelter Look-up'!$E:$E,0)))</f>
        <v>Tantalum</v>
      </c>
      <c r="C111" s="186" t="str">
        <f ca="1">IF(LEN(A111)=0,"",INDEX('Smelter Look-up'!$C:$C,MATCH($A111,'Smelter Look-up'!$E:$E,0)))</f>
        <v>Global Advanced Metals Boyertown</v>
      </c>
      <c r="D111" s="230"/>
      <c r="E111" s="182" t="str">
        <f ca="1">IF(ISERROR($V111),"",OFFSET('Smelter Look-up'!$D$4,$V111-4,0)&amp;"")</f>
        <v>UNITED STATES OF AMERICA</v>
      </c>
      <c r="F111" s="182" t="str">
        <f ca="1">IF(ISERROR($V111),"",OFFSET('Smelter Look-up'!$E$4,$V111-4,0))</f>
        <v>CID002557</v>
      </c>
      <c r="G111" s="182" t="str">
        <f ca="1">IF(C111=$X$4,IF(ISERROR($V111),"Enter smelter details","RMI"),IF(ISERROR($V111),"",OFFSET('Smelter Look-up'!$F$4,$V111-4,0)))</f>
        <v>RMI</v>
      </c>
      <c r="H111" s="183">
        <f ca="1">IF(ISERROR($V111),"",OFFSET('Smelter Look-up'!$G$4,$V111-4,0))</f>
        <v>0</v>
      </c>
      <c r="I111" s="184" t="str">
        <f ca="1">IF(ISERROR($V111),"",OFFSET('Smelter Look-up'!$H$4,$V111-4,0))</f>
        <v>Boyertown</v>
      </c>
      <c r="J111" s="184" t="str">
        <f ca="1">IF(ISERROR($V111),"",OFFSET('Smelter Look-up'!$I$4,$V111-4,0))</f>
        <v>Pennsylvania</v>
      </c>
      <c r="K111" s="224"/>
      <c r="L111" s="224"/>
      <c r="M111" s="224"/>
      <c r="N111" s="224"/>
      <c r="O111" s="224"/>
      <c r="P111" s="185"/>
      <c r="Q111" s="225"/>
      <c r="R111" s="182" t="str">
        <f ca="1">IF(ISERROR($V111),"",OFFSET('Smelter Look-up'!$C$4,$V111-4,0)&amp;"")</f>
        <v>Global Advanced Metals Boyertown</v>
      </c>
      <c r="S111" s="181" t="str">
        <f t="shared" ca="1" si="14"/>
        <v>US</v>
      </c>
      <c r="T111" s="181" t="str">
        <f ca="1">IF(B111="","",IF(ISERROR(MATCH($J111,SorP!$B$1:$B$6226,0)),"",INDIRECT("'SorP'!$A$"&amp;MATCH($S111&amp;$J111,SorP!C:C,0))))</f>
        <v>US-PA</v>
      </c>
      <c r="U111" s="201"/>
      <c r="V111" s="226">
        <f ca="1">IF(C111="",NA(),IF(OR(C111="Smelter not listed",C111="Smelter not yet identified"),MATCH($B111&amp;$D111,'Smelter Look-up'!$J:$J,0),MATCH($B111&amp;$C111,'Smelter Look-up'!$J:$J,0)))</f>
        <v>341</v>
      </c>
      <c r="X111" s="227">
        <f t="shared" ca="1" si="15"/>
        <v>0</v>
      </c>
      <c r="AB111" s="228" t="str">
        <f t="shared" ca="1" si="16"/>
        <v>TantalumGlobal Advanced Metals Boyertown</v>
      </c>
    </row>
    <row r="112" spans="1:28" s="227" customFormat="1" ht="17.399999999999999" hidden="1" customHeight="1">
      <c r="A112" s="181" t="s">
        <v>1400</v>
      </c>
      <c r="B112" s="182" t="str">
        <f ca="1">IF(LEN(A112)=0,"",INDEX('Smelter Look-up'!$A:$A,MATCH($A112,'Smelter Look-up'!$E:$E,0)))</f>
        <v>Tantalum</v>
      </c>
      <c r="C112" s="186" t="str">
        <f ca="1">IF(LEN(A112)=0,"",INDEX('Smelter Look-up'!$C:$C,MATCH($A112,'Smelter Look-up'!$E:$E,0)))</f>
        <v>Global Advanced Metals Aizu</v>
      </c>
      <c r="D112" s="230"/>
      <c r="E112" s="182" t="str">
        <f ca="1">IF(ISERROR($V112),"",OFFSET('Smelter Look-up'!$D$4,$V112-4,0)&amp;"")</f>
        <v>JAPAN</v>
      </c>
      <c r="F112" s="182" t="str">
        <f ca="1">IF(ISERROR($V112),"",OFFSET('Smelter Look-up'!$E$4,$V112-4,0))</f>
        <v>CID002558</v>
      </c>
      <c r="G112" s="182" t="str">
        <f ca="1">IF(C112=$X$4,IF(ISERROR($V112),"Enter smelter details","RMI"),IF(ISERROR($V112),"",OFFSET('Smelter Look-up'!$F$4,$V112-4,0)))</f>
        <v>RMI</v>
      </c>
      <c r="H112" s="183">
        <f ca="1">IF(ISERROR($V112),"",OFFSET('Smelter Look-up'!$G$4,$V112-4,0))</f>
        <v>0</v>
      </c>
      <c r="I112" s="184" t="str">
        <f ca="1">IF(ISERROR($V112),"",OFFSET('Smelter Look-up'!$H$4,$V112-4,0))</f>
        <v>Aizuwakamatsu</v>
      </c>
      <c r="J112" s="184" t="str">
        <f ca="1">IF(ISERROR($V112),"",OFFSET('Smelter Look-up'!$I$4,$V112-4,0))</f>
        <v>Fukushima</v>
      </c>
      <c r="K112" s="224"/>
      <c r="L112" s="224"/>
      <c r="M112" s="224"/>
      <c r="N112" s="224"/>
      <c r="O112" s="224"/>
      <c r="P112" s="185"/>
      <c r="Q112" s="225"/>
      <c r="R112" s="182" t="str">
        <f ca="1">IF(ISERROR($V112),"",OFFSET('Smelter Look-up'!$C$4,$V112-4,0)&amp;"")</f>
        <v>Global Advanced Metals Aizu</v>
      </c>
      <c r="S112" s="181" t="str">
        <f t="shared" ca="1" si="14"/>
        <v>JP</v>
      </c>
      <c r="T112" s="181" t="str">
        <f ca="1">IF(B112="","",IF(ISERROR(MATCH($J112,SorP!$B$1:$B$6226,0)),"",INDIRECT("'SorP'!$A$"&amp;MATCH($S112&amp;$J112,SorP!C:C,0))))</f>
        <v>JP-07</v>
      </c>
      <c r="U112" s="201"/>
      <c r="V112" s="226">
        <f ca="1">IF(C112="",NA(),IF(OR(C112="Smelter not listed",C112="Smelter not yet identified"),MATCH($B112&amp;$D112,'Smelter Look-up'!$J:$J,0),MATCH($B112&amp;$C112,'Smelter Look-up'!$J:$J,0)))</f>
        <v>340</v>
      </c>
      <c r="X112" s="227">
        <f t="shared" ca="1" si="15"/>
        <v>0</v>
      </c>
      <c r="AB112" s="228" t="str">
        <f t="shared" ca="1" si="16"/>
        <v>TantalumGlobal Advanced Metals Aizu</v>
      </c>
    </row>
    <row r="113" spans="1:28" s="227" customFormat="1" ht="17.399999999999999" hidden="1" customHeight="1">
      <c r="A113" s="181" t="s">
        <v>1825</v>
      </c>
      <c r="B113" s="182" t="str">
        <f ca="1">IF(LEN(A113)=0,"",INDEX('Smelter Look-up'!$A:$A,MATCH($A113,'Smelter Look-up'!$E:$E,0)))</f>
        <v>Tungsten</v>
      </c>
      <c r="C113" s="186" t="str">
        <f ca="1">IF(LEN(A113)=0,"",INDEX('Smelter Look-up'!$C:$C,MATCH($A113,'Smelter Look-up'!$E:$E,0)))</f>
        <v>Niagara Refining LLC</v>
      </c>
      <c r="D113" s="230"/>
      <c r="E113" s="182" t="str">
        <f ca="1">IF(ISERROR($V113),"",OFFSET('Smelter Look-up'!$D$4,$V113-4,0)&amp;"")</f>
        <v>UNITED STATES OF AMERICA</v>
      </c>
      <c r="F113" s="182" t="str">
        <f ca="1">IF(ISERROR($V113),"",OFFSET('Smelter Look-up'!$E$4,$V113-4,0))</f>
        <v>CID002589</v>
      </c>
      <c r="G113" s="182" t="str">
        <f ca="1">IF(C113=$X$4,IF(ISERROR($V113),"Enter smelter details","RMI"),IF(ISERROR($V113),"",OFFSET('Smelter Look-up'!$F$4,$V113-4,0)))</f>
        <v>RMI</v>
      </c>
      <c r="H113" s="183">
        <f ca="1">IF(ISERROR($V113),"",OFFSET('Smelter Look-up'!$G$4,$V113-4,0))</f>
        <v>0</v>
      </c>
      <c r="I113" s="184" t="str">
        <f ca="1">IF(ISERROR($V113),"",OFFSET('Smelter Look-up'!$H$4,$V113-4,0))</f>
        <v>Depew</v>
      </c>
      <c r="J113" s="184" t="str">
        <f ca="1">IF(ISERROR($V113),"",OFFSET('Smelter Look-up'!$I$4,$V113-4,0))</f>
        <v>New York</v>
      </c>
      <c r="K113" s="224"/>
      <c r="L113" s="224"/>
      <c r="M113" s="224"/>
      <c r="N113" s="224"/>
      <c r="O113" s="224"/>
      <c r="P113" s="185"/>
      <c r="Q113" s="225"/>
      <c r="R113" s="182" t="str">
        <f ca="1">IF(ISERROR($V113),"",OFFSET('Smelter Look-up'!$C$4,$V113-4,0)&amp;"")</f>
        <v>Niagara Refining LLC</v>
      </c>
      <c r="S113" s="181" t="str">
        <f t="shared" ca="1" si="14"/>
        <v>US</v>
      </c>
      <c r="T113" s="181" t="str">
        <f ca="1">IF(B113="","",IF(ISERROR(MATCH($J113,SorP!$B$1:$B$6226,0)),"",INDIRECT("'SorP'!$A$"&amp;MATCH($S113&amp;$J113,SorP!C:C,0))))</f>
        <v>US-NY</v>
      </c>
      <c r="U113" s="201"/>
      <c r="V113" s="226">
        <f ca="1">IF(C113="",NA(),IF(OR(C113="Smelter not listed",C113="Smelter not yet identified"),MATCH($B113&amp;$D113,'Smelter Look-up'!$J:$J,0),MATCH($B113&amp;$C113,'Smelter Look-up'!$J:$J,0)))</f>
        <v>641</v>
      </c>
      <c r="X113" s="227">
        <f t="shared" ca="1" si="15"/>
        <v>0</v>
      </c>
      <c r="AB113" s="228" t="str">
        <f t="shared" ca="1" si="16"/>
        <v>TungstenNiagara Refining LLC</v>
      </c>
    </row>
    <row r="114" spans="1:28" s="227" customFormat="1" ht="17.399999999999999" hidden="1" customHeight="1">
      <c r="A114" s="181" t="s">
        <v>13789</v>
      </c>
      <c r="B114" s="182" t="str">
        <f ca="1">IF(LEN(A114)=0,"",INDEX('Smelter Look-up'!$A:$A,MATCH($A114,'Smelter Look-up'!$E:$E,0)))</f>
        <v>Tungsten</v>
      </c>
      <c r="C114" s="186" t="str">
        <f ca="1">IF(LEN(A114)=0,"",INDEX('Smelter Look-up'!$C:$C,MATCH($A114,'Smelter Look-up'!$E:$E,0)))</f>
        <v>China Molybdenum Tungsten Co., Ltd.</v>
      </c>
      <c r="D114" s="230"/>
      <c r="E114" s="182" t="str">
        <f ca="1">IF(ISERROR($V114),"",OFFSET('Smelter Look-up'!$D$4,$V114-4,0)&amp;"")</f>
        <v>CHINA</v>
      </c>
      <c r="F114" s="182" t="str">
        <f ca="1">IF(ISERROR($V114),"",OFFSET('Smelter Look-up'!$E$4,$V114-4,0))</f>
        <v>CID002641</v>
      </c>
      <c r="G114" s="182" t="str">
        <f ca="1">IF(C114=$X$4,IF(ISERROR($V114),"Enter smelter details","RMI"),IF(ISERROR($V114),"",OFFSET('Smelter Look-up'!$F$4,$V114-4,0)))</f>
        <v>RMI</v>
      </c>
      <c r="H114" s="183">
        <f ca="1">IF(ISERROR($V114),"",OFFSET('Smelter Look-up'!$G$4,$V114-4,0))</f>
        <v>0</v>
      </c>
      <c r="I114" s="184" t="str">
        <f ca="1">IF(ISERROR($V114),"",OFFSET('Smelter Look-up'!$H$4,$V114-4,0))</f>
        <v>Luoyang</v>
      </c>
      <c r="J114" s="184" t="str">
        <f ca="1">IF(ISERROR($V114),"",OFFSET('Smelter Look-up'!$I$4,$V114-4,0))</f>
        <v>Henan Sheng</v>
      </c>
      <c r="K114" s="224"/>
      <c r="L114" s="224"/>
      <c r="M114" s="224"/>
      <c r="N114" s="224"/>
      <c r="O114" s="224"/>
      <c r="P114" s="185"/>
      <c r="Q114" s="225"/>
      <c r="R114" s="182" t="str">
        <f ca="1">IF(ISERROR($V114),"",OFFSET('Smelter Look-up'!$C$4,$V114-4,0)&amp;"")</f>
        <v>China Molybdenum Tungsten Co., Ltd.</v>
      </c>
      <c r="S114" s="181" t="str">
        <f t="shared" ca="1" si="14"/>
        <v>CN</v>
      </c>
      <c r="T114" s="181" t="str">
        <f ca="1">IF(B114="","",IF(ISERROR(MATCH($J114,SorP!$B$1:$B$6226,0)),"",INDIRECT("'SorP'!$A$"&amp;MATCH($S114&amp;$J114,SorP!C:C,0))))</f>
        <v>CN-HA</v>
      </c>
      <c r="U114" s="201"/>
      <c r="V114" s="226">
        <f ca="1">IF(C114="",NA(),IF(OR(C114="Smelter not listed",C114="Smelter not yet identified"),MATCH($B114&amp;$D114,'Smelter Look-up'!$J:$J,0),MATCH($B114&amp;$C114,'Smelter Look-up'!$J:$J,0)))</f>
        <v>593</v>
      </c>
      <c r="X114" s="227">
        <f t="shared" ca="1" si="15"/>
        <v>0</v>
      </c>
      <c r="AB114" s="228" t="str">
        <f t="shared" ca="1" si="16"/>
        <v>TungstenChina Molybdenum Tungsten Co., Ltd.</v>
      </c>
    </row>
    <row r="115" spans="1:28" s="227" customFormat="1" ht="17.399999999999999" customHeight="1">
      <c r="A115" s="181" t="s">
        <v>15448</v>
      </c>
      <c r="B115" s="182" t="str">
        <f ca="1">IF(LEN(A115)=0,"",INDEX('Smelter Look-up'!$A:$A,MATCH($A115,'Smelter Look-up'!$E:$E,0)))</f>
        <v>Tin</v>
      </c>
      <c r="C115" s="186" t="str">
        <f ca="1">IF(LEN(A115)=0,"",INDEX('Smelter Look-up'!$C:$C,MATCH($A115,'Smelter Look-up'!$E:$E,0)))</f>
        <v>PT Cipta Persada Mulia</v>
      </c>
      <c r="D115" s="230"/>
      <c r="E115" s="182" t="str">
        <f ca="1">IF(ISERROR($V115),"",OFFSET('Smelter Look-up'!$D$4,$V115-4,0)&amp;"")</f>
        <v>INDONESIA</v>
      </c>
      <c r="F115" s="182" t="str">
        <f ca="1">IF(ISERROR($V115),"",OFFSET('Smelter Look-up'!$E$4,$V115-4,0))</f>
        <v>CID002696</v>
      </c>
      <c r="G115" s="182" t="str">
        <f ca="1">IF(C115=$X$4,IF(ISERROR($V115),"Enter smelter details","RMI"),IF(ISERROR($V115),"",OFFSET('Smelter Look-up'!$F$4,$V115-4,0)))</f>
        <v>RMI</v>
      </c>
      <c r="H115" s="183">
        <f ca="1">IF(ISERROR($V115),"",OFFSET('Smelter Look-up'!$G$4,$V115-4,0))</f>
        <v>0</v>
      </c>
      <c r="I115" s="184" t="str">
        <f ca="1">IF(ISERROR($V115),"",OFFSET('Smelter Look-up'!$H$4,$V115-4,0))</f>
        <v>Batam</v>
      </c>
      <c r="J115" s="184" t="str">
        <f ca="1">IF(ISERROR($V115),"",OFFSET('Smelter Look-up'!$I$4,$V115-4,0))</f>
        <v>Kepulauan Riau</v>
      </c>
      <c r="K115" s="224"/>
      <c r="L115" s="224"/>
      <c r="M115" s="224"/>
      <c r="N115" s="224"/>
      <c r="O115" s="224"/>
      <c r="P115" s="185"/>
      <c r="Q115" s="225"/>
      <c r="R115" s="182" t="str">
        <f ca="1">IF(ISERROR($V115),"",OFFSET('Smelter Look-up'!$C$4,$V115-4,0)&amp;"")</f>
        <v>PT Cipta Persada Mulia</v>
      </c>
      <c r="S115" s="181" t="str">
        <f t="shared" ca="1" si="14"/>
        <v>ID</v>
      </c>
      <c r="T115" s="181" t="str">
        <f ca="1">IF(B115="","",IF(ISERROR(MATCH($J115,SorP!$B$1:$B$6226,0)),"",INDIRECT("'SorP'!$A$"&amp;MATCH($S115&amp;$J115,SorP!C:C,0))))</f>
        <v>ID-KR</v>
      </c>
      <c r="U115" s="201"/>
      <c r="V115" s="226">
        <f ca="1">IF(C115="",NA(),IF(OR(C115="Smelter not listed",C115="Smelter not yet identified"),MATCH($B115&amp;$D115,'Smelter Look-up'!$J:$J,0),MATCH($B115&amp;$C115,'Smelter Look-up'!$J:$J,0)))</f>
        <v>513</v>
      </c>
      <c r="X115" s="227">
        <f t="shared" ca="1" si="15"/>
        <v>0</v>
      </c>
      <c r="AB115" s="228" t="str">
        <f t="shared" ca="1" si="16"/>
        <v>TinPT Cipta Persada Mulia</v>
      </c>
    </row>
    <row r="116" spans="1:28" s="227" customFormat="1" ht="17.399999999999999" hidden="1" customHeight="1">
      <c r="A116" s="181" t="s">
        <v>1801</v>
      </c>
      <c r="B116" s="182" t="str">
        <f ca="1">IF(LEN(A116)=0,"",INDEX('Smelter Look-up'!$A:$A,MATCH($A116,'Smelter Look-up'!$E:$E,0)))</f>
        <v>Tin</v>
      </c>
      <c r="C116" s="186" t="str">
        <f ca="1">IF(LEN(A116)=0,"",INDEX('Smelter Look-up'!$C:$C,MATCH($A116,'Smelter Look-up'!$E:$E,0)))</f>
        <v>Aurubis Beerse</v>
      </c>
      <c r="D116" s="230"/>
      <c r="E116" s="182" t="str">
        <f ca="1">IF(ISERROR($V116),"",OFFSET('Smelter Look-up'!$D$4,$V116-4,0)&amp;"")</f>
        <v>BELGIUM</v>
      </c>
      <c r="F116" s="182" t="str">
        <f ca="1">IF(ISERROR($V116),"",OFFSET('Smelter Look-up'!$E$4,$V116-4,0))</f>
        <v>CID002773</v>
      </c>
      <c r="G116" s="182" t="str">
        <f ca="1">IF(C116=$X$4,IF(ISERROR($V116),"Enter smelter details","RMI"),IF(ISERROR($V116),"",OFFSET('Smelter Look-up'!$F$4,$V116-4,0)))</f>
        <v>RMI</v>
      </c>
      <c r="H116" s="183">
        <f ca="1">IF(ISERROR($V116),"",OFFSET('Smelter Look-up'!$G$4,$V116-4,0))</f>
        <v>0</v>
      </c>
      <c r="I116" s="184" t="str">
        <f ca="1">IF(ISERROR($V116),"",OFFSET('Smelter Look-up'!$H$4,$V116-4,0))</f>
        <v>Beerse</v>
      </c>
      <c r="J116" s="184" t="str">
        <f ca="1">IF(ISERROR($V116),"",OFFSET('Smelter Look-up'!$I$4,$V116-4,0))</f>
        <v>Antwerpen</v>
      </c>
      <c r="K116" s="224"/>
      <c r="L116" s="224"/>
      <c r="M116" s="224"/>
      <c r="N116" s="224"/>
      <c r="O116" s="224"/>
      <c r="P116" s="185"/>
      <c r="Q116" s="225"/>
      <c r="R116" s="182" t="str">
        <f ca="1">IF(ISERROR($V116),"",OFFSET('Smelter Look-up'!$C$4,$V116-4,0)&amp;"")</f>
        <v>Aurubis Beerse</v>
      </c>
      <c r="S116" s="181" t="str">
        <f t="shared" ca="1" si="14"/>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405</v>
      </c>
      <c r="X116" s="227">
        <f t="shared" ca="1" si="15"/>
        <v>0</v>
      </c>
      <c r="AB116" s="228" t="str">
        <f t="shared" ca="1" si="16"/>
        <v>TinAurubis Beerse</v>
      </c>
    </row>
    <row r="117" spans="1:28" s="227" customFormat="1" ht="17.399999999999999" hidden="1" customHeight="1">
      <c r="A117" s="181" t="s">
        <v>1803</v>
      </c>
      <c r="B117" s="182" t="str">
        <f ca="1">IF(LEN(A117)=0,"",INDEX('Smelter Look-up'!$A:$A,MATCH($A117,'Smelter Look-up'!$E:$E,0)))</f>
        <v>Tin</v>
      </c>
      <c r="C117" s="186" t="str">
        <f ca="1">IF(LEN(A117)=0,"",INDEX('Smelter Look-up'!$C:$C,MATCH($A117,'Smelter Look-up'!$E:$E,0)))</f>
        <v>Aurubis Berango</v>
      </c>
      <c r="D117" s="230"/>
      <c r="E117" s="182" t="str">
        <f ca="1">IF(ISERROR($V117),"",OFFSET('Smelter Look-up'!$D$4,$V117-4,0)&amp;"")</f>
        <v>SPAIN</v>
      </c>
      <c r="F117" s="182" t="str">
        <f ca="1">IF(ISERROR($V117),"",OFFSET('Smelter Look-up'!$E$4,$V117-4,0))</f>
        <v>CID002774</v>
      </c>
      <c r="G117" s="182" t="str">
        <f ca="1">IF(C117=$X$4,IF(ISERROR($V117),"Enter smelter details","RMI"),IF(ISERROR($V117),"",OFFSET('Smelter Look-up'!$F$4,$V117-4,0)))</f>
        <v>RMI</v>
      </c>
      <c r="H117" s="183">
        <f ca="1">IF(ISERROR($V117),"",OFFSET('Smelter Look-up'!$G$4,$V117-4,0))</f>
        <v>0</v>
      </c>
      <c r="I117" s="184" t="str">
        <f ca="1">IF(ISERROR($V117),"",OFFSET('Smelter Look-up'!$H$4,$V117-4,0))</f>
        <v>Berango</v>
      </c>
      <c r="J117" s="184" t="str">
        <f ca="1">IF(ISERROR($V117),"",OFFSET('Smelter Look-up'!$I$4,$V117-4,0))</f>
        <v>Bizkaia</v>
      </c>
      <c r="K117" s="224"/>
      <c r="L117" s="224"/>
      <c r="M117" s="224"/>
      <c r="N117" s="224"/>
      <c r="O117" s="224"/>
      <c r="P117" s="185"/>
      <c r="Q117" s="225"/>
      <c r="R117" s="182" t="str">
        <f ca="1">IF(ISERROR($V117),"",OFFSET('Smelter Look-up'!$C$4,$V117-4,0)&amp;"")</f>
        <v>Aurubis Berango</v>
      </c>
      <c r="S117" s="181" t="str">
        <f t="shared" ca="1" si="14"/>
        <v>ES</v>
      </c>
      <c r="T117" s="181" t="str">
        <f ca="1">IF(B117="","",IF(ISERROR(MATCH($J117,SorP!$B$1:$B$6226,0)),"",INDIRECT("'SorP'!$A$"&amp;MATCH($S117&amp;$J117,SorP!C:C,0))))</f>
        <v>ES-BI</v>
      </c>
      <c r="U117" s="201"/>
      <c r="V117" s="226">
        <f ca="1">IF(C117="",NA(),IF(OR(C117="Smelter not listed",C117="Smelter not yet identified"),MATCH($B117&amp;$D117,'Smelter Look-up'!$J:$J,0),MATCH($B117&amp;$C117,'Smelter Look-up'!$J:$J,0)))</f>
        <v>406</v>
      </c>
      <c r="X117" s="227">
        <f t="shared" ca="1" si="15"/>
        <v>0</v>
      </c>
      <c r="AB117" s="228" t="str">
        <f t="shared" ca="1" si="16"/>
        <v>TinAurubis Berango</v>
      </c>
    </row>
    <row r="118" spans="1:28" s="227" customFormat="1" ht="17.399999999999999" customHeight="1">
      <c r="A118" s="181" t="s">
        <v>15458</v>
      </c>
      <c r="B118" s="182" t="str">
        <f ca="1">IF(LEN(A118)=0,"",INDEX('Smelter Look-up'!$A:$A,MATCH($A118,'Smelter Look-up'!$E:$E,0)))</f>
        <v>Tin</v>
      </c>
      <c r="C118" s="186" t="str">
        <f ca="1">IF(LEN(A118)=0,"",INDEX('Smelter Look-up'!$C:$C,MATCH($A118,'Smelter Look-up'!$E:$E,0)))</f>
        <v>PT Sukses Inti Makmur (SIM)</v>
      </c>
      <c r="D118" s="230"/>
      <c r="E118" s="182" t="str">
        <f ca="1">IF(ISERROR($V118),"",OFFSET('Smelter Look-up'!$D$4,$V118-4,0)&amp;"")</f>
        <v>INDONESIA</v>
      </c>
      <c r="F118" s="182" t="str">
        <f ca="1">IF(ISERROR($V118),"",OFFSET('Smelter Look-up'!$E$4,$V118-4,0))</f>
        <v>CID002816</v>
      </c>
      <c r="G118" s="182" t="str">
        <f ca="1">IF(C118=$X$4,IF(ISERROR($V118),"Enter smelter details","RMI"),IF(ISERROR($V118),"",OFFSET('Smelter Look-up'!$F$4,$V118-4,0)))</f>
        <v>RMI</v>
      </c>
      <c r="H118" s="183">
        <f ca="1">IF(ISERROR($V118),"",OFFSET('Smelter Look-up'!$G$4,$V118-4,0))</f>
        <v>0</v>
      </c>
      <c r="I118" s="184" t="str">
        <f ca="1">IF(ISERROR($V118),"",OFFSET('Smelter Look-up'!$H$4,$V118-4,0))</f>
        <v>Belitung</v>
      </c>
      <c r="J118" s="184" t="str">
        <f ca="1">IF(ISERROR($V118),"",OFFSET('Smelter Look-up'!$I$4,$V118-4,0))</f>
        <v>Kepulauan Bangka Belitung</v>
      </c>
      <c r="K118" s="224"/>
      <c r="L118" s="224"/>
      <c r="M118" s="224"/>
      <c r="N118" s="224"/>
      <c r="O118" s="224"/>
      <c r="P118" s="185"/>
      <c r="Q118" s="225"/>
      <c r="R118" s="182" t="str">
        <f ca="1">IF(ISERROR($V118),"",OFFSET('Smelter Look-up'!$C$4,$V118-4,0)&amp;"")</f>
        <v>PT Sukses Inti Makmur (SIM)</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529</v>
      </c>
      <c r="X118" s="227">
        <f t="shared" ca="1" si="15"/>
        <v>0</v>
      </c>
      <c r="AB118" s="228" t="str">
        <f t="shared" ca="1" si="16"/>
        <v>TinPT Sukses Inti Makmur (SIM)</v>
      </c>
    </row>
    <row r="119" spans="1:28" s="227" customFormat="1" ht="17.399999999999999" customHeight="1">
      <c r="A119" s="181" t="s">
        <v>15078</v>
      </c>
      <c r="B119" s="182" t="str">
        <f ca="1">IF(LEN(A119)=0,"",INDEX('Smelter Look-up'!$A:$A,MATCH($A119,'Smelter Look-up'!$E:$E,0)))</f>
        <v>Tin</v>
      </c>
      <c r="C119" s="186" t="str">
        <f ca="1">IF(LEN(A119)=0,"",INDEX('Smelter Look-up'!$C:$C,MATCH($A119,'Smelter Look-up'!$E:$E,0)))</f>
        <v>PT Menara Cipta Mulia</v>
      </c>
      <c r="D119" s="230"/>
      <c r="E119" s="182" t="str">
        <f ca="1">IF(ISERROR($V119),"",OFFSET('Smelter Look-up'!$D$4,$V119-4,0)&amp;"")</f>
        <v>INDONESIA</v>
      </c>
      <c r="F119" s="182" t="str">
        <f ca="1">IF(ISERROR($V119),"",OFFSET('Smelter Look-up'!$E$4,$V119-4,0))</f>
        <v>CID002835</v>
      </c>
      <c r="G119" s="182" t="str">
        <f ca="1">IF(C119=$X$4,IF(ISERROR($V119),"Enter smelter details","RMI"),IF(ISERROR($V119),"",OFFSET('Smelter Look-up'!$F$4,$V119-4,0)))</f>
        <v>RMI</v>
      </c>
      <c r="H119" s="183">
        <f ca="1">IF(ISERROR($V119),"",OFFSET('Smelter Look-up'!$G$4,$V119-4,0))</f>
        <v>0</v>
      </c>
      <c r="I119" s="184" t="str">
        <f ca="1">IF(ISERROR($V119),"",OFFSET('Smelter Look-up'!$H$4,$V119-4,0))</f>
        <v>Mentawak</v>
      </c>
      <c r="J119" s="184" t="str">
        <f ca="1">IF(ISERROR($V119),"",OFFSET('Smelter Look-up'!$I$4,$V119-4,0))</f>
        <v>Kepulauan Bangka Belitung</v>
      </c>
      <c r="K119" s="224"/>
      <c r="L119" s="224"/>
      <c r="M119" s="224"/>
      <c r="N119" s="224"/>
      <c r="O119" s="224"/>
      <c r="P119" s="185"/>
      <c r="Q119" s="225"/>
      <c r="R119" s="182" t="str">
        <f ca="1">IF(ISERROR($V119),"",OFFSET('Smelter Look-up'!$C$4,$V119-4,0)&amp;"")</f>
        <v>PT Menara Cipta Mulia</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516</v>
      </c>
      <c r="X119" s="227">
        <f t="shared" ca="1" si="15"/>
        <v>0</v>
      </c>
      <c r="AB119" s="228" t="str">
        <f t="shared" ca="1" si="16"/>
        <v>TinPT Menara Cipta Mulia</v>
      </c>
    </row>
    <row r="120" spans="1:28" s="227" customFormat="1" ht="17.399999999999999" hidden="1" customHeight="1">
      <c r="A120" s="181" t="s">
        <v>2253</v>
      </c>
      <c r="B120" s="182" t="str">
        <f ca="1">IF(LEN(A120)=0,"",INDEX('Smelter Look-up'!$A:$A,MATCH($A120,'Smelter Look-up'!$E:$E,0)))</f>
        <v>Tantalum</v>
      </c>
      <c r="C120" s="186" t="str">
        <f ca="1">IF(LEN(A120)=0,"",INDEX('Smelter Look-up'!$C:$C,MATCH($A120,'Smelter Look-up'!$E:$E,0)))</f>
        <v>Jiangxi Tuohong New Raw Material</v>
      </c>
      <c r="D120" s="230"/>
      <c r="E120" s="182" t="str">
        <f ca="1">IF(ISERROR($V120),"",OFFSET('Smelter Look-up'!$D$4,$V120-4,0)&amp;"")</f>
        <v>CHINA</v>
      </c>
      <c r="F120" s="182" t="str">
        <f ca="1">IF(ISERROR($V120),"",OFFSET('Smelter Look-up'!$E$4,$V120-4,0))</f>
        <v>CID002842</v>
      </c>
      <c r="G120" s="182" t="str">
        <f ca="1">IF(C120=$X$4,IF(ISERROR($V120),"Enter smelter details","RMI"),IF(ISERROR($V120),"",OFFSET('Smelter Look-up'!$F$4,$V120-4,0)))</f>
        <v>RMI</v>
      </c>
      <c r="H120" s="183">
        <f ca="1">IF(ISERROR($V120),"",OFFSET('Smelter Look-up'!$G$4,$V120-4,0))</f>
        <v>0</v>
      </c>
      <c r="I120" s="184" t="str">
        <f ca="1">IF(ISERROR($V120),"",OFFSET('Smelter Look-up'!$H$4,$V120-4,0))</f>
        <v>Yichun</v>
      </c>
      <c r="J120" s="184" t="str">
        <f ca="1">IF(ISERROR($V120),"",OFFSET('Smelter Look-up'!$I$4,$V120-4,0))</f>
        <v>Jiangxi Sheng</v>
      </c>
      <c r="K120" s="224"/>
      <c r="L120" s="224"/>
      <c r="M120" s="224"/>
      <c r="N120" s="224"/>
      <c r="O120" s="224"/>
      <c r="P120" s="185"/>
      <c r="Q120" s="225"/>
      <c r="R120" s="182" t="str">
        <f ca="1">IF(ISERROR($V120),"",OFFSET('Smelter Look-up'!$C$4,$V120-4,0)&amp;"")</f>
        <v>Jiangxi Tuohong New Raw Material</v>
      </c>
      <c r="S120" s="181" t="str">
        <f t="shared" ca="1" si="14"/>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351</v>
      </c>
      <c r="X120" s="227">
        <f t="shared" ca="1" si="15"/>
        <v>0</v>
      </c>
      <c r="AB120" s="228" t="str">
        <f t="shared" ca="1" si="16"/>
        <v>TantalumJiangxi Tuohong New Raw Material</v>
      </c>
    </row>
    <row r="121" spans="1:28" s="227" customFormat="1" ht="17.399999999999999" hidden="1" customHeight="1">
      <c r="A121" s="181" t="s">
        <v>2512</v>
      </c>
      <c r="B121" s="182" t="str">
        <f ca="1">IF(LEN(A121)=0,"",INDEX('Smelter Look-up'!$A:$A,MATCH($A121,'Smelter Look-up'!$E:$E,0)))</f>
        <v>Tin</v>
      </c>
      <c r="C121" s="186" t="str">
        <f ca="1">IF(LEN(A121)=0,"",INDEX('Smelter Look-up'!$C:$C,MATCH($A121,'Smelter Look-up'!$E:$E,0)))</f>
        <v>Guangdong Hanhe Non-Ferrous Metal Co., Ltd.</v>
      </c>
      <c r="D121" s="230"/>
      <c r="E121" s="182" t="str">
        <f ca="1">IF(ISERROR($V121),"",OFFSET('Smelter Look-up'!$D$4,$V121-4,0)&amp;"")</f>
        <v>CHINA</v>
      </c>
      <c r="F121" s="182" t="str">
        <f ca="1">IF(ISERROR($V121),"",OFFSET('Smelter Look-up'!$E$4,$V121-4,0))</f>
        <v>CID003116</v>
      </c>
      <c r="G121" s="182" t="str">
        <f ca="1">IF(C121=$X$4,IF(ISERROR($V121),"Enter smelter details","RMI"),IF(ISERROR($V121),"",OFFSET('Smelter Look-up'!$F$4,$V121-4,0)))</f>
        <v>RMI</v>
      </c>
      <c r="H121" s="183">
        <f ca="1">IF(ISERROR($V121),"",OFFSET('Smelter Look-up'!$G$4,$V121-4,0))</f>
        <v>0</v>
      </c>
      <c r="I121" s="184" t="str">
        <f ca="1">IF(ISERROR($V121),"",OFFSET('Smelter Look-up'!$H$4,$V121-4,0))</f>
        <v>Chaozhou</v>
      </c>
      <c r="J121" s="184" t="str">
        <f ca="1">IF(ISERROR($V121),"",OFFSET('Smelter Look-up'!$I$4,$V121-4,0))</f>
        <v>Guangdong Sheng</v>
      </c>
      <c r="K121" s="224"/>
      <c r="L121" s="224"/>
      <c r="M121" s="224"/>
      <c r="N121" s="224"/>
      <c r="O121" s="224"/>
      <c r="P121" s="185"/>
      <c r="Q121" s="225"/>
      <c r="R121" s="182" t="str">
        <f ca="1">IF(ISERROR($V121),"",OFFSET('Smelter Look-up'!$C$4,$V121-4,0)&amp;"")</f>
        <v>Guangdong Hanhe Non-Ferrous Metal Co., Ltd.</v>
      </c>
      <c r="S121" s="181" t="str">
        <f t="shared" ca="1" si="14"/>
        <v>CN</v>
      </c>
      <c r="T121" s="181" t="str">
        <f ca="1">IF(B121="","",IF(ISERROR(MATCH($J121,SorP!$B$1:$B$6226,0)),"",INDIRECT("'SorP'!$A$"&amp;MATCH($S121&amp;$J121,SorP!C:C,0))))</f>
        <v>CN-GD</v>
      </c>
      <c r="U121" s="201"/>
      <c r="V121" s="226">
        <f ca="1">IF(C121="",NA(),IF(OR(C121="Smelter not listed",C121="Smelter not yet identified"),MATCH($B121&amp;$D121,'Smelter Look-up'!$J:$J,0),MATCH($B121&amp;$C121,'Smelter Look-up'!$J:$J,0)))</f>
        <v>455</v>
      </c>
      <c r="X121" s="227">
        <f t="shared" ca="1" si="15"/>
        <v>0</v>
      </c>
      <c r="AB121" s="228" t="str">
        <f t="shared" ca="1" si="16"/>
        <v>TinGuangdong Hanhe Non-Ferrous Metal Co., Ltd.</v>
      </c>
    </row>
    <row r="122" spans="1:28" s="227" customFormat="1" ht="17.399999999999999" hidden="1" customHeight="1">
      <c r="A122" s="181" t="s">
        <v>12908</v>
      </c>
      <c r="B122" s="182" t="str">
        <f ca="1">IF(LEN(A122)=0,"",INDEX('Smelter Look-up'!$A:$A,MATCH($A122,'Smelter Look-up'!$E:$E,0)))</f>
        <v>Tin</v>
      </c>
      <c r="C122" s="186" t="str">
        <f ca="1">IF(LEN(A122)=0,"",INDEX('Smelter Look-up'!$C:$C,MATCH($A122,'Smelter Look-up'!$E:$E,0)))</f>
        <v>Chifeng Dajingzi Tin Industry Co., Ltd.</v>
      </c>
      <c r="D122" s="230"/>
      <c r="E122" s="182" t="str">
        <f ca="1">IF(ISERROR($V122),"",OFFSET('Smelter Look-up'!$D$4,$V122-4,0)&amp;"")</f>
        <v>CHINA</v>
      </c>
      <c r="F122" s="182" t="str">
        <f ca="1">IF(ISERROR($V122),"",OFFSET('Smelter Look-up'!$E$4,$V122-4,0))</f>
        <v>CID003190</v>
      </c>
      <c r="G122" s="182" t="str">
        <f ca="1">IF(C122=$X$4,IF(ISERROR($V122),"Enter smelter details","RMI"),IF(ISERROR($V122),"",OFFSET('Smelter Look-up'!$F$4,$V122-4,0)))</f>
        <v>RMI</v>
      </c>
      <c r="H122" s="183">
        <f ca="1">IF(ISERROR($V122),"",OFFSET('Smelter Look-up'!$G$4,$V122-4,0))</f>
        <v>0</v>
      </c>
      <c r="I122" s="184" t="str">
        <f ca="1">IF(ISERROR($V122),"",OFFSET('Smelter Look-up'!$H$4,$V122-4,0))</f>
        <v>Chifeng</v>
      </c>
      <c r="J122" s="184" t="str">
        <f ca="1">IF(ISERROR($V122),"",OFFSET('Smelter Look-up'!$I$4,$V122-4,0))</f>
        <v>Nei Mongol Zizhiqu</v>
      </c>
      <c r="K122" s="224"/>
      <c r="L122" s="224"/>
      <c r="M122" s="224"/>
      <c r="N122" s="224"/>
      <c r="O122" s="224"/>
      <c r="P122" s="185"/>
      <c r="Q122" s="225"/>
      <c r="R122" s="182" t="str">
        <f ca="1">IF(ISERROR($V122),"",OFFSET('Smelter Look-up'!$C$4,$V122-4,0)&amp;"")</f>
        <v>Chifeng Dajingzi Tin Industry Co., Ltd.</v>
      </c>
      <c r="S122" s="181" t="str">
        <f t="shared" ca="1" si="14"/>
        <v>CN</v>
      </c>
      <c r="T122" s="181" t="str">
        <f ca="1">IF(B122="","",IF(ISERROR(MATCH($J122,SorP!$B$1:$B$6226,0)),"",INDIRECT("'SorP'!$A$"&amp;MATCH($S122&amp;$J122,SorP!C:C,0))))</f>
        <v>CN-NM</v>
      </c>
      <c r="U122" s="201"/>
      <c r="V122" s="226">
        <f ca="1">IF(C122="",NA(),IF(OR(C122="Smelter not listed",C122="Smelter not yet identified"),MATCH($B122&amp;$D122,'Smelter Look-up'!$J:$J,0),MATCH($B122&amp;$C122,'Smelter Look-up'!$J:$J,0)))</f>
        <v>412</v>
      </c>
      <c r="X122" s="227">
        <f t="shared" ca="1" si="15"/>
        <v>0</v>
      </c>
      <c r="AB122" s="228" t="str">
        <f t="shared" ca="1" si="16"/>
        <v>TinChifeng Dajingzi Tin Industry Co., Ltd.</v>
      </c>
    </row>
    <row r="123" spans="1:28" s="227" customFormat="1" ht="17.399999999999999" customHeight="1">
      <c r="A123" s="181" t="s">
        <v>14001</v>
      </c>
      <c r="B123" s="182" t="str">
        <f ca="1">IF(LEN(A123)=0,"",INDEX('Smelter Look-up'!$A:$A,MATCH($A123,'Smelter Look-up'!$E:$E,0)))</f>
        <v>Tin</v>
      </c>
      <c r="C123" s="186" t="str">
        <f ca="1">IF(LEN(A123)=0,"",INDEX('Smelter Look-up'!$C:$C,MATCH($A123,'Smelter Look-up'!$E:$E,0)))</f>
        <v>PT Bangka Serumpun</v>
      </c>
      <c r="D123" s="230"/>
      <c r="E123" s="182" t="str">
        <f ca="1">IF(ISERROR($V123),"",OFFSET('Smelter Look-up'!$D$4,$V123-4,0)&amp;"")</f>
        <v>INDONESIA</v>
      </c>
      <c r="F123" s="182" t="str">
        <f ca="1">IF(ISERROR($V123),"",OFFSET('Smelter Look-up'!$E$4,$V123-4,0))</f>
        <v>CID003205</v>
      </c>
      <c r="G123" s="182" t="str">
        <f ca="1">IF(C123=$X$4,IF(ISERROR($V123),"Enter smelter details","RMI"),IF(ISERROR($V123),"",OFFSET('Smelter Look-up'!$F$4,$V123-4,0)))</f>
        <v>RMI</v>
      </c>
      <c r="H123" s="183">
        <f ca="1">IF(ISERROR($V123),"",OFFSET('Smelter Look-up'!$G$4,$V123-4,0))</f>
        <v>0</v>
      </c>
      <c r="I123" s="184" t="str">
        <f ca="1">IF(ISERROR($V123),"",OFFSET('Smelter Look-up'!$H$4,$V123-4,0))</f>
        <v>Pangkalpinang</v>
      </c>
      <c r="J123" s="184" t="str">
        <f ca="1">IF(ISERROR($V123),"",OFFSET('Smelter Look-up'!$I$4,$V123-4,0))</f>
        <v>Kepulauan Bangka Belitung</v>
      </c>
      <c r="K123" s="224"/>
      <c r="L123" s="224"/>
      <c r="M123" s="224"/>
      <c r="N123" s="224"/>
      <c r="O123" s="224"/>
      <c r="P123" s="185"/>
      <c r="Q123" s="225"/>
      <c r="R123" s="182" t="str">
        <f ca="1">IF(ISERROR($V123),"",OFFSET('Smelter Look-up'!$C$4,$V123-4,0)&amp;"")</f>
        <v>PT Bangka Serumpun</v>
      </c>
      <c r="S123" s="181" t="str">
        <f t="shared" ca="1" si="14"/>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509</v>
      </c>
      <c r="X123" s="227">
        <f t="shared" ca="1" si="15"/>
        <v>0</v>
      </c>
      <c r="AB123" s="228" t="str">
        <f t="shared" ca="1" si="16"/>
        <v>TinPT Bangka Serumpun</v>
      </c>
    </row>
    <row r="124" spans="1:28" s="227" customFormat="1" ht="17.399999999999999" hidden="1" customHeight="1">
      <c r="A124" s="181" t="s">
        <v>13161</v>
      </c>
      <c r="B124" s="182" t="str">
        <f ca="1">IF(LEN(A124)=0,"",INDEX('Smelter Look-up'!$A:$A,MATCH($A124,'Smelter Look-up'!$E:$E,0)))</f>
        <v>Tin</v>
      </c>
      <c r="C124" s="186" t="str">
        <f ca="1">IF(LEN(A124)=0,"",INDEX('Smelter Look-up'!$C:$C,MATCH($A124,'Smelter Look-up'!$E:$E,0)))</f>
        <v>Tin Technology &amp; Refining</v>
      </c>
      <c r="D124" s="230"/>
      <c r="E124" s="182" t="str">
        <f ca="1">IF(ISERROR($V124),"",OFFSET('Smelter Look-up'!$D$4,$V124-4,0)&amp;"")</f>
        <v>UNITED STATES OF AMERICA</v>
      </c>
      <c r="F124" s="182" t="str">
        <f ca="1">IF(ISERROR($V124),"",OFFSET('Smelter Look-up'!$E$4,$V124-4,0))</f>
        <v>CID003325</v>
      </c>
      <c r="G124" s="182" t="str">
        <f ca="1">IF(C124=$X$4,IF(ISERROR($V124),"Enter smelter details","RMI"),IF(ISERROR($V124),"",OFFSET('Smelter Look-up'!$F$4,$V124-4,0)))</f>
        <v>RMI</v>
      </c>
      <c r="H124" s="183">
        <f ca="1">IF(ISERROR($V124),"",OFFSET('Smelter Look-up'!$G$4,$V124-4,0))</f>
        <v>0</v>
      </c>
      <c r="I124" s="184" t="str">
        <f ca="1">IF(ISERROR($V124),"",OFFSET('Smelter Look-up'!$H$4,$V124-4,0))</f>
        <v>West Chester</v>
      </c>
      <c r="J124" s="184" t="str">
        <f ca="1">IF(ISERROR($V124),"",OFFSET('Smelter Look-up'!$I$4,$V124-4,0))</f>
        <v>Pennsylvania</v>
      </c>
      <c r="K124" s="224"/>
      <c r="L124" s="224"/>
      <c r="M124" s="224"/>
      <c r="N124" s="224"/>
      <c r="O124" s="224"/>
      <c r="P124" s="185"/>
      <c r="Q124" s="225"/>
      <c r="R124" s="182" t="str">
        <f ca="1">IF(ISERROR($V124),"",OFFSET('Smelter Look-up'!$C$4,$V124-4,0)&amp;"")</f>
        <v>Tin Technology &amp; Refining</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551</v>
      </c>
      <c r="X124" s="227">
        <f t="shared" ca="1" si="15"/>
        <v>0</v>
      </c>
      <c r="AB124" s="228" t="str">
        <f t="shared" ca="1" si="16"/>
        <v>TinTin Technology &amp; Refining</v>
      </c>
    </row>
    <row r="125" spans="1:28" s="227" customFormat="1" ht="17.399999999999999" customHeight="1">
      <c r="A125" s="181" t="s">
        <v>15082</v>
      </c>
      <c r="B125" s="182" t="str">
        <f ca="1">IF(LEN(A125)=0,"",INDEX('Smelter Look-up'!$A:$A,MATCH($A125,'Smelter Look-up'!$E:$E,0)))</f>
        <v>Tin</v>
      </c>
      <c r="C125" s="186" t="str">
        <f ca="1">IF(LEN(A125)=0,"",INDEX('Smelter Look-up'!$C:$C,MATCH($A125,'Smelter Look-up'!$E:$E,0)))</f>
        <v>PT Rajawali Rimba Perkasa</v>
      </c>
      <c r="D125" s="230"/>
      <c r="E125" s="182" t="str">
        <f ca="1">IF(ISERROR($V125),"",OFFSET('Smelter Look-up'!$D$4,$V125-4,0)&amp;"")</f>
        <v>INDONESIA</v>
      </c>
      <c r="F125" s="182" t="str">
        <f ca="1">IF(ISERROR($V125),"",OFFSET('Smelter Look-up'!$E$4,$V125-4,0))</f>
        <v>CID003381</v>
      </c>
      <c r="G125" s="182" t="str">
        <f ca="1">IF(C125=$X$4,IF(ISERROR($V125),"Enter smelter details","RMI"),IF(ISERROR($V125),"",OFFSET('Smelter Look-up'!$F$4,$V125-4,0)))</f>
        <v>RMI</v>
      </c>
      <c r="H125" s="183">
        <f ca="1">IF(ISERROR($V125),"",OFFSET('Smelter Look-up'!$G$4,$V125-4,0))</f>
        <v>0</v>
      </c>
      <c r="I125" s="184" t="str">
        <f ca="1">IF(ISERROR($V125),"",OFFSET('Smelter Look-up'!$H$4,$V125-4,0))</f>
        <v>Tukak Sadai</v>
      </c>
      <c r="J125" s="184" t="str">
        <f ca="1">IF(ISERROR($V125),"",OFFSET('Smelter Look-up'!$I$4,$V125-4,0))</f>
        <v>Kepulauan Bangka Belitung</v>
      </c>
      <c r="K125" s="224"/>
      <c r="L125" s="224"/>
      <c r="M125" s="224"/>
      <c r="N125" s="224"/>
      <c r="O125" s="224"/>
      <c r="P125" s="185"/>
      <c r="Q125" s="225"/>
      <c r="R125" s="182" t="str">
        <f ca="1">IF(ISERROR($V125),"",OFFSET('Smelter Look-up'!$C$4,$V125-4,0)&amp;"")</f>
        <v>PT Rajawali Rimba Perkasa</v>
      </c>
      <c r="S125" s="181" t="str">
        <f t="shared" ca="1" si="14"/>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524</v>
      </c>
      <c r="X125" s="227">
        <f t="shared" ca="1" si="15"/>
        <v>0</v>
      </c>
      <c r="AB125" s="228" t="str">
        <f t="shared" ca="1" si="16"/>
        <v>TinPT Rajawali Rimba Perkasa</v>
      </c>
    </row>
    <row r="126" spans="1:28" s="227" customFormat="1" ht="17.399999999999999" customHeight="1">
      <c r="A126" s="181" t="s">
        <v>13841</v>
      </c>
      <c r="B126" s="182" t="str">
        <f ca="1">IF(LEN(A126)=0,"",INDEX('Smelter Look-up'!$A:$A,MATCH($A126,'Smelter Look-up'!$E:$E,0)))</f>
        <v>Tin</v>
      </c>
      <c r="C126" s="186" t="str">
        <f ca="1">IF(LEN(A126)=0,"",INDEX('Smelter Look-up'!$C:$C,MATCH($A126,'Smelter Look-up'!$E:$E,0)))</f>
        <v>PT Mitra Sukses Globalindo</v>
      </c>
      <c r="D126" s="230"/>
      <c r="E126" s="182" t="str">
        <f ca="1">IF(ISERROR($V126),"",OFFSET('Smelter Look-up'!$D$4,$V126-4,0)&amp;"")</f>
        <v>INDONESIA</v>
      </c>
      <c r="F126" s="182" t="str">
        <f ca="1">IF(ISERROR($V126),"",OFFSET('Smelter Look-up'!$E$4,$V126-4,0))</f>
        <v>CID003449</v>
      </c>
      <c r="G126" s="182" t="str">
        <f ca="1">IF(C126=$X$4,IF(ISERROR($V126),"Enter smelter details","RMI"),IF(ISERROR($V126),"",OFFSET('Smelter Look-up'!$F$4,$V126-4,0)))</f>
        <v>RMI</v>
      </c>
      <c r="H126" s="183">
        <f ca="1">IF(ISERROR($V126),"",OFFSET('Smelter Look-up'!$G$4,$V126-4,0))</f>
        <v>0</v>
      </c>
      <c r="I126" s="184" t="str">
        <f ca="1">IF(ISERROR($V126),"",OFFSET('Smelter Look-up'!$H$4,$V126-4,0))</f>
        <v>Pangkalpinang</v>
      </c>
      <c r="J126" s="184" t="str">
        <f ca="1">IF(ISERROR($V126),"",OFFSET('Smelter Look-up'!$I$4,$V126-4,0))</f>
        <v>Kepulauan Bangka Belitung</v>
      </c>
      <c r="K126" s="224"/>
      <c r="L126" s="224"/>
      <c r="M126" s="224"/>
      <c r="N126" s="224"/>
      <c r="O126" s="224"/>
      <c r="P126" s="185"/>
      <c r="Q126" s="225"/>
      <c r="R126" s="182" t="str">
        <f ca="1">IF(ISERROR($V126),"",OFFSET('Smelter Look-up'!$C$4,$V126-4,0)&amp;"")</f>
        <v>PT Mitra Sukses Globalindo</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519</v>
      </c>
      <c r="X126" s="227">
        <f t="shared" ca="1" si="15"/>
        <v>0</v>
      </c>
      <c r="AB126" s="228" t="str">
        <f t="shared" ca="1" si="16"/>
        <v>TinPT Mitra Sukses Globalindo</v>
      </c>
    </row>
    <row r="127" spans="1:28" s="227" customFormat="1" ht="17.399999999999999" hidden="1" customHeight="1">
      <c r="A127" s="181" t="s">
        <v>15060</v>
      </c>
      <c r="B127" s="182" t="str">
        <f ca="1">IF(LEN(A127)=0,"",INDEX('Smelter Look-up'!$A:$A,MATCH($A127,'Smelter Look-up'!$E:$E,0)))</f>
        <v>Tin</v>
      </c>
      <c r="C127" s="186" t="str">
        <f ca="1">IF(LEN(A127)=0,"",INDEX('Smelter Look-up'!$C:$C,MATCH($A127,'Smelter Look-up'!$E:$E,0)))</f>
        <v>CRM Synergies</v>
      </c>
      <c r="D127" s="230"/>
      <c r="E127" s="182" t="str">
        <f ca="1">IF(ISERROR($V127),"",OFFSET('Smelter Look-up'!$D$4,$V127-4,0)&amp;"")</f>
        <v>SPAIN</v>
      </c>
      <c r="F127" s="182" t="str">
        <f ca="1">IF(ISERROR($V127),"",OFFSET('Smelter Look-up'!$E$4,$V127-4,0))</f>
        <v>CID003524</v>
      </c>
      <c r="G127" s="182" t="str">
        <f ca="1">IF(C127=$X$4,IF(ISERROR($V127),"Enter smelter details","RMI"),IF(ISERROR($V127),"",OFFSET('Smelter Look-up'!$F$4,$V127-4,0)))</f>
        <v>RMI</v>
      </c>
      <c r="H127" s="183">
        <f ca="1">IF(ISERROR($V127),"",OFFSET('Smelter Look-up'!$G$4,$V127-4,0))</f>
        <v>0</v>
      </c>
      <c r="I127" s="184" t="str">
        <f ca="1">IF(ISERROR($V127),"",OFFSET('Smelter Look-up'!$H$4,$V127-4,0))</f>
        <v>Toledo</v>
      </c>
      <c r="J127" s="184" t="str">
        <f ca="1">IF(ISERROR($V127),"",OFFSET('Smelter Look-up'!$I$4,$V127-4,0))</f>
        <v>Toledo</v>
      </c>
      <c r="K127" s="224"/>
      <c r="L127" s="224"/>
      <c r="M127" s="224"/>
      <c r="N127" s="224"/>
      <c r="O127" s="224"/>
      <c r="P127" s="185"/>
      <c r="Q127" s="225"/>
      <c r="R127" s="182" t="str">
        <f ca="1">IF(ISERROR($V127),"",OFFSET('Smelter Look-up'!$C$4,$V127-4,0)&amp;"")</f>
        <v>CRM Synergies</v>
      </c>
      <c r="S127" s="181" t="str">
        <f t="shared" ca="1" si="14"/>
        <v>ES</v>
      </c>
      <c r="T127" s="181" t="str">
        <f ca="1">IF(B127="","",IF(ISERROR(MATCH($J127,SorP!$B$1:$B$6226,0)),"",INDIRECT("'SorP'!$A$"&amp;MATCH($S127&amp;$J127,SorP!C:C,0))))</f>
        <v>ES-TO</v>
      </c>
      <c r="U127" s="201"/>
      <c r="V127" s="226">
        <f ca="1">IF(C127="",NA(),IF(OR(C127="Smelter not listed",C127="Smelter not yet identified"),MATCH($B127&amp;$D127,'Smelter Look-up'!$J:$J,0),MATCH($B127&amp;$C127,'Smelter Look-up'!$J:$J,0)))</f>
        <v>422</v>
      </c>
      <c r="X127" s="227">
        <f t="shared" ca="1" si="15"/>
        <v>0</v>
      </c>
      <c r="AB127" s="228" t="str">
        <f t="shared" ca="1" si="16"/>
        <v>TinCRM Synergies</v>
      </c>
    </row>
    <row r="128" spans="1:28" s="227" customFormat="1" ht="17.399999999999999" hidden="1" customHeight="1">
      <c r="A128" s="181" t="s">
        <v>15068</v>
      </c>
      <c r="B128" s="182" t="str">
        <f ca="1">IF(LEN(A128)=0,"",INDEX('Smelter Look-up'!$A:$A,MATCH($A128,'Smelter Look-up'!$E:$E,0)))</f>
        <v>Tin</v>
      </c>
      <c r="C128" s="186" t="str">
        <f ca="1">IF(LEN(A128)=0,"",INDEX('Smelter Look-up'!$C:$C,MATCH($A128,'Smelter Look-up'!$E:$E,0)))</f>
        <v>Fabrica Auricchio Industria e Comercio Ltda.</v>
      </c>
      <c r="D128" s="230"/>
      <c r="E128" s="182" t="str">
        <f ca="1">IF(ISERROR($V128),"",OFFSET('Smelter Look-up'!$D$4,$V128-4,0)&amp;"")</f>
        <v>BRAZIL</v>
      </c>
      <c r="F128" s="182" t="str">
        <f ca="1">IF(ISERROR($V128),"",OFFSET('Smelter Look-up'!$E$4,$V128-4,0))</f>
        <v>CID003582</v>
      </c>
      <c r="G128" s="182" t="str">
        <f ca="1">IF(C128=$X$4,IF(ISERROR($V128),"Enter smelter details","RMI"),IF(ISERROR($V128),"",OFFSET('Smelter Look-up'!$F$4,$V128-4,0)))</f>
        <v>RMI</v>
      </c>
      <c r="H128" s="183">
        <f ca="1">IF(ISERROR($V128),"",OFFSET('Smelter Look-up'!$G$4,$V128-4,0))</f>
        <v>0</v>
      </c>
      <c r="I128" s="184" t="str">
        <f ca="1">IF(ISERROR($V128),"",OFFSET('Smelter Look-up'!$H$4,$V128-4,0))</f>
        <v>Mogi das Cruzes</v>
      </c>
      <c r="J128" s="184" t="str">
        <f ca="1">IF(ISERROR($V128),"",OFFSET('Smelter Look-up'!$I$4,$V128-4,0))</f>
        <v>São Paulo</v>
      </c>
      <c r="K128" s="224"/>
      <c r="L128" s="224"/>
      <c r="M128" s="224"/>
      <c r="N128" s="224"/>
      <c r="O128" s="224"/>
      <c r="P128" s="185"/>
      <c r="Q128" s="225"/>
      <c r="R128" s="182" t="str">
        <f ca="1">IF(ISERROR($V128),"",OFFSET('Smelter Look-up'!$C$4,$V128-4,0)&amp;"")</f>
        <v>Fabrica Auricchio Industria e Comercio Ltda.</v>
      </c>
      <c r="S128" s="181" t="str">
        <f t="shared" ca="1" si="14"/>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441</v>
      </c>
      <c r="X128" s="227">
        <f t="shared" ca="1" si="15"/>
        <v>0</v>
      </c>
      <c r="AB128" s="228" t="str">
        <f t="shared" ca="1" si="16"/>
        <v>TinFabrica Auricchio Industria e Comercio Ltda.</v>
      </c>
    </row>
    <row r="129" spans="1:28" s="227" customFormat="1" ht="17.399999999999999" customHeight="1">
      <c r="A129" s="181" t="s">
        <v>15455</v>
      </c>
      <c r="B129" s="182" t="str">
        <f ca="1">IF(LEN(A129)=0,"",INDEX('Smelter Look-up'!$A:$A,MATCH($A129,'Smelter Look-up'!$E:$E,0)))</f>
        <v>Tin</v>
      </c>
      <c r="C129" s="186" t="str">
        <f ca="1">IF(LEN(A129)=0,"",INDEX('Smelter Look-up'!$C:$C,MATCH($A129,'Smelter Look-up'!$E:$E,0)))</f>
        <v>PT Putera Sarana Shakti (PT PSS)</v>
      </c>
      <c r="D129" s="230"/>
      <c r="E129" s="182" t="str">
        <f ca="1">IF(ISERROR($V129),"",OFFSET('Smelter Look-up'!$D$4,$V129-4,0)&amp;"")</f>
        <v>INDONESIA</v>
      </c>
      <c r="F129" s="182" t="str">
        <f ca="1">IF(ISERROR($V129),"",OFFSET('Smelter Look-up'!$E$4,$V129-4,0))</f>
        <v>CID003868</v>
      </c>
      <c r="G129" s="182" t="str">
        <f ca="1">IF(C129=$X$4,IF(ISERROR($V129),"Enter smelter details","RMI"),IF(ISERROR($V129),"",OFFSET('Smelter Look-up'!$F$4,$V129-4,0)))</f>
        <v>RMI</v>
      </c>
      <c r="H129" s="183">
        <f ca="1">IF(ISERROR($V129),"",OFFSET('Smelter Look-up'!$G$4,$V129-4,0))</f>
        <v>0</v>
      </c>
      <c r="I129" s="184" t="str">
        <f ca="1">IF(ISERROR($V129),"",OFFSET('Smelter Look-up'!$H$4,$V129-4,0))</f>
        <v>Sungailiat</v>
      </c>
      <c r="J129" s="184" t="str">
        <f ca="1">IF(ISERROR($V129),"",OFFSET('Smelter Look-up'!$I$4,$V129-4,0))</f>
        <v>Kepulauan Bangka Belitung</v>
      </c>
      <c r="K129" s="224"/>
      <c r="L129" s="224"/>
      <c r="M129" s="224"/>
      <c r="N129" s="224"/>
      <c r="O129" s="224"/>
      <c r="P129" s="185"/>
      <c r="Q129" s="225"/>
      <c r="R129" s="182" t="str">
        <f ca="1">IF(ISERROR($V129),"",OFFSET('Smelter Look-up'!$C$4,$V129-4,0)&amp;"")</f>
        <v>PT Putera Sarana Shakti (PT PSS)</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523</v>
      </c>
      <c r="X129" s="227">
        <f t="shared" ca="1" si="15"/>
        <v>0</v>
      </c>
      <c r="AB129" s="228" t="str">
        <f t="shared" ca="1" si="16"/>
        <v>TinPT Putera Sarana Shakti (PT PSS)</v>
      </c>
    </row>
    <row r="130" spans="1:28" s="227" customFormat="1" ht="17.399999999999999" hidden="1" customHeight="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7.399999999999999" hidden="1" customHeight="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17.399999999999999" hidden="1" customHeight="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399999999999999" hidden="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hidden="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hidden="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hidden="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hidden="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hidden="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hidden="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hidden="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hidden="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hidden="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hidden="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hidden="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hidden="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hidden="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hidden="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hidden="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hidden="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hidden="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hidden="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hidden="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hidden="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hidden="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hidden="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hidden="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hidden="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hidden="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hidden="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hidden="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hidden="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hidden="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hidden="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hidden="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399999999999999" hidden="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hidden="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hidden="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hidden="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hidden="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hidden="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hidden="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hidden="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hidden="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hidden="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hidden="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hidden="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hidden="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hidden="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hidden="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hidden="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hidden="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hidden="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hidden="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hidden="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hidden="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hidden="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hidden="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hidden="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hidden="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hidden="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hidden="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hidden="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hidden="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hidden="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hidden="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399999999999999" hidden="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399999999999999" hidden="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hidden="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hidden="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399999999999999"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399999999999999"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399999999999999"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399999999999999"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399999999999999"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399999999999999"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399999999999999"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399999999999999"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399999999999999"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399999999999999"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399999999999999"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399999999999999"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399999999999999"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399999999999999"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399999999999999"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399999999999999"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399999999999999"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399999999999999"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399999999999999"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399999999999999"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399999999999999"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399999999999999"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399999999999999"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399999999999999"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399999999999999"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399999999999999"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399999999999999"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399999999999999"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399999999999999"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399999999999999"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399999999999999"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399999999999999"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399999999999999"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399999999999999"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399999999999999"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399999999999999"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399999999999999"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399999999999999"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399999999999999"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399999999999999"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399999999999999"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399999999999999"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399999999999999"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399999999999999"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399999999999999"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399999999999999"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399999999999999"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399999999999999"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399999999999999"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399999999999999"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399999999999999"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399999999999999"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399999999999999"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399999999999999"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399999999999999"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399999999999999"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399999999999999"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399999999999999"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399999999999999"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399999999999999"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399999999999999"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399999999999999"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399999999999999"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399999999999999"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399999999999999"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399999999999999"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399999999999999"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399999999999999"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399999999999999"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399999999999999"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399999999999999"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399999999999999"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399999999999999"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399999999999999"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399999999999999"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399999999999999"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399999999999999"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399999999999999"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399999999999999"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399999999999999"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399999999999999"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399999999999999"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399999999999999"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399999999999999"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399999999999999"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399999999999999"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399999999999999"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399999999999999"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399999999999999"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399999999999999"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399999999999999"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399999999999999"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399999999999999"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399999999999999"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399999999999999"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399999999999999"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399999999999999"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399999999999999"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399999999999999"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399999999999999"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399999999999999"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399999999999999"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399999999999999"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399999999999999"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399999999999999"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399999999999999"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399999999999999"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399999999999999"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hidden="1">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4w3uha/bOqOO5B0xL2zSinZ9jeEJtc15Vrdu4DwA67rs7JHIeRgHVjLA076vckCmIGU+kkKkrhfQkWcBVYETmQ==" saltValue="tLkFOsOZt7jh4+Mh4Oio4Q==" spinCount="100000" sheet="1" formatRows="0" deleteRows="0" autoFilter="0"/>
  <autoFilter ref="A4:Q2502" xr:uid="{00000000-0009-0000-0000-000004000000}">
    <filterColumn colId="1">
      <customFilters>
        <customFilter operator="notEqual" val=" "/>
      </customFilters>
    </filterColumn>
    <filterColumn colId="4">
      <filters>
        <filter val="INDIA"/>
        <filter val="INDONESIA"/>
        <filter val="PHILIPPINES"/>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DB51C9-87FF-458E-9573-DCD9F86C389D}"/>
    </customSheetView>
  </customSheetViews>
  <mergeCells count="3">
    <mergeCell ref="J2:O2"/>
    <mergeCell ref="B3:E3"/>
    <mergeCell ref="G3:I3"/>
  </mergeCells>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21" priority="9" stopIfTrue="1">
      <formula>IF(AND(B5&lt;&gt;"",C5=""),TRUE)</formula>
    </cfRule>
  </conditionalFormatting>
  <conditionalFormatting sqref="D5:D2502">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2 R5:R2502">
    <cfRule type="expression" dxfId="17" priority="7" stopIfTrue="1">
      <formula>IF(AND(E5="",$C5=$X$4),TRUE)</formula>
    </cfRule>
    <cfRule type="expression" dxfId="16" priority="8" stopIfTrue="1">
      <formula>IF(FIND("!",E5),TRUE)</formula>
    </cfRule>
  </conditionalFormatting>
  <conditionalFormatting sqref="F5:F2502">
    <cfRule type="expression" dxfId="15" priority="5" stopIfTrue="1">
      <formula>IF(AND(LEN($A5)&gt;0,$A5&lt;&gt;$F5),TRUE,FALSE)</formula>
    </cfRule>
  </conditionalFormatting>
  <conditionalFormatting sqref="G5:G2502">
    <cfRule type="expression" dxfId="14"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SiTIme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SiTime products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Jase Mah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jmah@sitime.com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+60124391813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Jase Mah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jmah@sitime.com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 xml:space="preserve">https://www.sitime.com/support/resource-library/sitime-conflict-minerals-policy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1.1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4.4">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7.399999999999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03.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2.8">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6.6">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Jase Mah</cp:lastModifiedBy>
  <cp:lastPrinted>2015-04-21T20:47:43Z</cp:lastPrinted>
  <dcterms:created xsi:type="dcterms:W3CDTF">2010-06-21T21:00:23Z</dcterms:created>
  <dcterms:modified xsi:type="dcterms:W3CDTF">2024-07-19T01:48:58Z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